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halliepowell/Desktop/GW Boot Camp/Module 1 - Excel/Crowdfunding Analysis/"/>
    </mc:Choice>
  </mc:AlternateContent>
  <xr:revisionPtr revIDLastSave="0" documentId="13_ncr:1_{70FD749F-E016-3C46-94A9-E7FB2C4E3692}" xr6:coauthVersionLast="47" xr6:coauthVersionMax="47" xr10:uidLastSave="{00000000-0000-0000-0000-000000000000}"/>
  <bookViews>
    <workbookView xWindow="31440" yWindow="500" windowWidth="27480" windowHeight="16840" xr2:uid="{00000000-000D-0000-FFFF-FFFF00000000}"/>
  </bookViews>
  <sheets>
    <sheet name="Outcomes Based on Goals" sheetId="16" r:id="rId1"/>
    <sheet name="Theater Outcomes by Launch Date" sheetId="15" r:id="rId2"/>
    <sheet name="Kickstarter" sheetId="1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  <sheet name="Descriptive Statistics" sheetId="8" r:id="rId8"/>
  </sheets>
  <definedNames>
    <definedName name="_xlnm._FilterDatabase" localSheetId="2" hidden="1">Kickstarter!$A$1:$T$4115</definedName>
    <definedName name="_xlchart.v1.0" hidden="1">'Outcomes Based on Goals'!$F$1</definedName>
    <definedName name="_xlchart.v1.1" hidden="1">'Outcomes Based on Goals'!$F$2:$F$13</definedName>
    <definedName name="_xlchart.v1.10" hidden="1">'Outcomes Based on Goals'!$H$1</definedName>
    <definedName name="_xlchart.v1.11" hidden="1">'Outcomes Based on Goals'!$H$2:$H$13</definedName>
    <definedName name="_xlchart.v1.12" hidden="1">'Outcomes Based on Goals'!$A$2:$A$13</definedName>
    <definedName name="_xlchart.v1.13" hidden="1">'Outcomes Based on Goals'!$F$1</definedName>
    <definedName name="_xlchart.v1.14" hidden="1">'Outcomes Based on Goals'!$F$2:$F$13</definedName>
    <definedName name="_xlchart.v1.15" hidden="1">'Outcomes Based on Goals'!$G$1</definedName>
    <definedName name="_xlchart.v1.16" hidden="1">'Outcomes Based on Goals'!$G$2:$G$13</definedName>
    <definedName name="_xlchart.v1.17" hidden="1">'Outcomes Based on Goals'!$H$1</definedName>
    <definedName name="_xlchart.v1.18" hidden="1">'Outcomes Based on Goals'!$H$2:$H$13</definedName>
    <definedName name="_xlchart.v1.2" hidden="1">'Outcomes Based on Goals'!$G$1</definedName>
    <definedName name="_xlchart.v1.3" hidden="1">'Outcomes Based on Goals'!$G$2:$G$13</definedName>
    <definedName name="_xlchart.v1.4" hidden="1">'Outcomes Based on Goals'!$H$1</definedName>
    <definedName name="_xlchart.v1.5" hidden="1">'Outcomes Based on Goals'!$H$2:$H$13</definedName>
    <definedName name="_xlchart.v1.6" hidden="1">'Outcomes Based on Goals'!$F$1</definedName>
    <definedName name="_xlchart.v1.7" hidden="1">'Outcomes Based on Goals'!$F$2:$F$13</definedName>
    <definedName name="_xlchart.v1.8" hidden="1">'Outcomes Based on Goals'!$G$1</definedName>
    <definedName name="_xlchart.v1.9" hidden="1">'Outcomes Based on Goals'!$G$2:$G$13</definedName>
  </definedNames>
  <calcPr calcId="191029"/>
  <pivotCaches>
    <pivotCache cacheId="4" r:id="rId9"/>
    <pivotCache cacheId="5" r:id="rId10"/>
    <pivotCache cacheId="5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8" i="16" l="1"/>
  <c r="E8" i="16" s="1"/>
  <c r="H3" i="16"/>
  <c r="H4" i="16"/>
  <c r="H5" i="16"/>
  <c r="H6" i="16"/>
  <c r="H7" i="16"/>
  <c r="H9" i="16"/>
  <c r="H10" i="16"/>
  <c r="H11" i="16"/>
  <c r="H12" i="16"/>
  <c r="H13" i="16"/>
  <c r="H2" i="16"/>
  <c r="G3" i="16"/>
  <c r="G4" i="16"/>
  <c r="G5" i="16"/>
  <c r="G6" i="16"/>
  <c r="G7" i="16"/>
  <c r="G9" i="16"/>
  <c r="G10" i="16"/>
  <c r="G11" i="16"/>
  <c r="G12" i="16"/>
  <c r="G13" i="16"/>
  <c r="G2" i="16"/>
  <c r="F4" i="16"/>
  <c r="F5" i="16"/>
  <c r="F6" i="16"/>
  <c r="F7" i="16"/>
  <c r="F9" i="16"/>
  <c r="F10" i="16"/>
  <c r="F11" i="16"/>
  <c r="F12" i="16"/>
  <c r="F13" i="16"/>
  <c r="F3" i="16"/>
  <c r="F2" i="16"/>
  <c r="E3" i="16"/>
  <c r="E4" i="16"/>
  <c r="E5" i="16"/>
  <c r="E6" i="16"/>
  <c r="E7" i="16"/>
  <c r="E9" i="16"/>
  <c r="E10" i="16"/>
  <c r="E11" i="16"/>
  <c r="E12" i="16"/>
  <c r="E13" i="16"/>
  <c r="E2" i="16"/>
  <c r="D13" i="16"/>
  <c r="D12" i="16"/>
  <c r="D11" i="16"/>
  <c r="D10" i="16"/>
  <c r="D9" i="16"/>
  <c r="D8" i="16"/>
  <c r="D7" i="16"/>
  <c r="D6" i="16"/>
  <c r="D5" i="16"/>
  <c r="D4" i="16"/>
  <c r="D3" i="16"/>
  <c r="D2" i="16"/>
  <c r="C13" i="16"/>
  <c r="C12" i="16"/>
  <c r="C11" i="16"/>
  <c r="C10" i="16"/>
  <c r="C9" i="16"/>
  <c r="C8" i="16"/>
  <c r="C7" i="16"/>
  <c r="C6" i="16"/>
  <c r="C5" i="16"/>
  <c r="C4" i="16"/>
  <c r="C3" i="16"/>
  <c r="C2" i="16"/>
  <c r="B13" i="16"/>
  <c r="B12" i="16"/>
  <c r="B11" i="16"/>
  <c r="B10" i="16"/>
  <c r="B9" i="16"/>
  <c r="B7" i="16"/>
  <c r="B6" i="16"/>
  <c r="B5" i="16"/>
  <c r="B4" i="16"/>
  <c r="B3" i="16"/>
  <c r="B2" i="16"/>
  <c r="C13" i="8"/>
  <c r="B13" i="8"/>
  <c r="C12" i="8"/>
  <c r="B12" i="8"/>
  <c r="C11" i="8"/>
  <c r="B11" i="8"/>
  <c r="C6" i="8"/>
  <c r="C5" i="8"/>
  <c r="C7" i="8" s="1"/>
  <c r="C4" i="8"/>
  <c r="B6" i="8"/>
  <c r="B5" i="8"/>
  <c r="B4" i="8"/>
  <c r="C60" i="8"/>
  <c r="B60" i="8"/>
  <c r="C59" i="8"/>
  <c r="B59" i="8"/>
  <c r="C57" i="8"/>
  <c r="B57" i="8"/>
  <c r="C56" i="8"/>
  <c r="B56" i="8"/>
  <c r="C52" i="8"/>
  <c r="B52" i="8"/>
  <c r="C51" i="8"/>
  <c r="B51" i="8"/>
  <c r="C49" i="8"/>
  <c r="B49" i="8"/>
  <c r="C48" i="8"/>
  <c r="B48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2" i="5"/>
  <c r="C3" i="5"/>
  <c r="C4" i="5"/>
  <c r="C5" i="5"/>
  <c r="C6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  <c r="G8" i="16" l="1"/>
  <c r="H8" i="16"/>
  <c r="F8" i="16"/>
  <c r="B14" i="8"/>
  <c r="C14" i="8"/>
  <c r="B7" i="8"/>
</calcChain>
</file>

<file path=xl/sharedStrings.xml><?xml version="1.0" encoding="utf-8"?>
<sst xmlns="http://schemas.openxmlformats.org/spreadsheetml/2006/main" count="33064" uniqueCount="8421">
  <si>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</si>
  <si>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</si>
  <si>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</si>
  <si>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</si>
  <si>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</si>
  <si>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</si>
  <si>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</si>
  <si>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</si>
  <si>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</si>
  <si>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</si>
  <si>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</si>
  <si>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</si>
  <si>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</si>
  <si>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</si>
  <si>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</si>
  <si>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</si>
  <si>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</si>
  <si>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</si>
  <si>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</si>
  <si>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</si>
  <si>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</si>
  <si>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</si>
  <si>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</si>
  <si>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</si>
  <si>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</si>
  <si>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</si>
  <si>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</si>
  <si>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</si>
  <si>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</si>
  <si>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</si>
  <si>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</si>
  <si>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</si>
  <si>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</si>
  <si>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</si>
  <si>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</si>
  <si>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</si>
  <si>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</si>
  <si>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</si>
  <si>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</si>
  <si>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</si>
  <si>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</si>
  <si>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</si>
  <si>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</si>
  <si>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</si>
  <si>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</si>
  <si>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</si>
  <si>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</si>
  <si>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</si>
  <si>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</si>
  <si>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</si>
  <si>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</si>
  <si>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</si>
  <si>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</si>
  <si>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</si>
  <si>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</si>
  <si>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</si>
  <si>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</si>
  <si>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</si>
  <si>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</si>
  <si>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</si>
  <si>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</si>
  <si>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</si>
  <si>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</si>
  <si>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</si>
  <si>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</si>
  <si>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</si>
  <si>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</si>
  <si>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</si>
  <si>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</si>
  <si>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</si>
  <si>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</si>
  <si>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</si>
  <si>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</si>
  <si>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</si>
  <si>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</si>
  <si>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</si>
  <si>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</si>
  <si>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</si>
  <si>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</si>
  <si>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</si>
  <si>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</si>
  <si>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</si>
  <si>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</si>
  <si>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</si>
  <si>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</si>
  <si>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</si>
  <si>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</si>
  <si>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</si>
  <si>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</si>
  <si>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</si>
  <si>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</si>
  <si>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</si>
  <si>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</si>
  <si>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</si>
  <si>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</si>
  <si>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</si>
  <si>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</si>
  <si>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</si>
  <si>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</si>
  <si>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</si>
  <si>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</si>
  <si>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</si>
  <si>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</si>
  <si>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</si>
  <si>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</si>
  <si>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</si>
  <si>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</si>
  <si>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</si>
  <si>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</si>
  <si>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</si>
  <si>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</si>
  <si>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</si>
  <si>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</si>
  <si>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</si>
  <si>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</si>
  <si>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</si>
  <si>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</si>
  <si>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</si>
  <si>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</si>
  <si>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</si>
  <si>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</si>
  <si>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</si>
  <si>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</si>
  <si>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</si>
  <si>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</si>
  <si>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</si>
  <si>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</si>
  <si>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</si>
  <si>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</si>
  <si>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</si>
  <si>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</si>
  <si>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</si>
  <si>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</si>
  <si>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</si>
  <si>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</si>
  <si>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</si>
  <si>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</si>
  <si>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</si>
  <si>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</si>
  <si>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</si>
  <si>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</si>
  <si>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</si>
  <si>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</si>
  <si>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</si>
  <si>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</si>
  <si>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</si>
  <si>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</si>
  <si>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</si>
  <si>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</si>
  <si>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</si>
  <si>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</si>
  <si>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</si>
  <si>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</si>
  <si>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</si>
  <si>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</si>
  <si>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</si>
  <si>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</si>
  <si>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</si>
  <si>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</si>
  <si>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</si>
  <si>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</si>
  <si>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</si>
  <si>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</si>
  <si>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</si>
  <si>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</si>
  <si>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</si>
  <si>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</si>
  <si>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</si>
  <si>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</si>
  <si>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</si>
  <si>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</si>
  <si>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</si>
  <si>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</si>
  <si>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</si>
  <si>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</si>
  <si>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</si>
  <si>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</si>
  <si>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</si>
  <si>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</si>
  <si>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</si>
  <si>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</si>
  <si>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</si>
  <si>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</si>
  <si>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</si>
  <si>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</si>
  <si>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</si>
  <si>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</si>
  <si>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</si>
  <si>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</si>
  <si>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</si>
  <si>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</si>
  <si>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</si>
  <si>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</si>
  <si>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</si>
  <si>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</si>
  <si>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</si>
  <si>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</si>
  <si>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</si>
  <si>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</si>
  <si>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</si>
  <si>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</si>
  <si>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</si>
  <si>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</si>
  <si>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</si>
  <si>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</si>
  <si>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</si>
  <si>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</si>
  <si>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</si>
  <si>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</si>
  <si>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</si>
  <si>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</si>
  <si>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</si>
  <si>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</si>
  <si>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</si>
  <si>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</si>
  <si>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</si>
  <si>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</si>
  <si>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</si>
  <si>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</si>
  <si>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</si>
  <si>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</si>
  <si>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</si>
  <si>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</si>
  <si>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</si>
  <si>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</si>
  <si>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</si>
  <si>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</si>
  <si>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</si>
  <si>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</si>
  <si>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</si>
  <si>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</si>
  <si>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</si>
  <si>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</si>
  <si>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</si>
  <si>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</si>
  <si>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</si>
  <si>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</si>
  <si>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</si>
  <si>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</si>
  <si>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</si>
  <si>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</si>
  <si>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</si>
  <si>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</si>
  <si>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</si>
  <si>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</si>
  <si>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</si>
  <si>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</si>
  <si>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</si>
  <si>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</si>
  <si>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</si>
  <si>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</si>
  <si>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</si>
  <si>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</si>
  <si>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</si>
  <si>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</si>
  <si>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</si>
  <si>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</si>
  <si>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</si>
  <si>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</si>
  <si>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</si>
  <si>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</si>
  <si>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</si>
  <si>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</si>
  <si>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</si>
  <si>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</si>
  <si>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</si>
  <si>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</si>
  <si>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</si>
  <si>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</si>
  <si>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</si>
  <si>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</si>
  <si>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</si>
  <si>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</si>
  <si>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</si>
  <si>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</si>
  <si>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</si>
  <si>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</si>
  <si>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</si>
  <si>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</si>
  <si>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</si>
  <si>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</si>
  <si>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</si>
  <si>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</si>
  <si>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</si>
  <si>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</si>
  <si>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</si>
  <si>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</si>
  <si>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</si>
  <si>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</si>
  <si>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</si>
  <si>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</si>
  <si>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</si>
  <si>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</si>
  <si>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</si>
  <si>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</si>
  <si>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</si>
  <si>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</si>
  <si>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</si>
  <si>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</si>
  <si>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</si>
  <si>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</si>
  <si>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</si>
  <si>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</si>
  <si>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</si>
  <si>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</si>
  <si>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</si>
  <si>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</si>
  <si>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</si>
  <si>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</si>
  <si>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</si>
  <si>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</si>
  <si>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</si>
  <si>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</si>
  <si>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</si>
  <si>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</si>
  <si>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</si>
  <si>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</si>
  <si>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</si>
  <si>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</si>
  <si>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</si>
  <si>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</si>
  <si>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</si>
  <si>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</si>
  <si>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</si>
  <si>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</si>
  <si>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</si>
  <si>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</si>
  <si>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</si>
  <si>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</si>
  <si>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</si>
  <si>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</si>
  <si>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</si>
  <si>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</si>
  <si>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</si>
  <si>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</si>
  <si>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</si>
  <si>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</si>
  <si>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</si>
  <si>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</si>
  <si>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</si>
  <si>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</si>
  <si>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</si>
  <si>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</si>
  <si>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</si>
  <si>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</si>
  <si>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</si>
  <si>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</si>
  <si>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</si>
  <si>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</si>
  <si>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</si>
  <si>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</si>
  <si>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</si>
  <si>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</si>
  <si>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</si>
  <si>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</si>
  <si>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</si>
  <si>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</si>
  <si>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</si>
  <si>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</si>
  <si>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</si>
  <si>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</si>
  <si>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</si>
  <si>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</si>
  <si>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</si>
  <si>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</si>
  <si>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</si>
  <si>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</si>
  <si>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</si>
  <si>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</si>
  <si>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</si>
  <si>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</si>
  <si>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</si>
  <si>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</si>
  <si>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</si>
  <si>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</si>
  <si>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</si>
  <si>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</si>
  <si>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</si>
  <si>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</si>
  <si>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</si>
  <si>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</si>
  <si>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</si>
  <si>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</si>
  <si>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</si>
  <si>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</si>
  <si>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</si>
  <si>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</si>
  <si>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</si>
  <si>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</si>
  <si>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</si>
  <si>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</si>
  <si>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</si>
  <si>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</si>
  <si>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</si>
  <si>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</si>
  <si>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</si>
  <si>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</si>
  <si>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</si>
  <si>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</si>
  <si>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</si>
  <si>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</si>
  <si>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</si>
  <si>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</si>
  <si>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</si>
  <si>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</si>
  <si>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</si>
  <si>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</si>
  <si>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</si>
  <si>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</si>
  <si>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</si>
  <si>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</si>
  <si>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</si>
  <si>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</si>
  <si>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</si>
  <si>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</si>
  <si>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</si>
  <si>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</si>
  <si>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</si>
  <si>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</si>
  <si>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</si>
  <si>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</si>
  <si>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</si>
  <si>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</si>
  <si>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</si>
  <si>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</si>
  <si>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</si>
  <si>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</si>
  <si>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</si>
  <si>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</si>
  <si>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</si>
  <si>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</si>
  <si>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</si>
  <si>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</si>
  <si>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</si>
  <si>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</si>
  <si>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</si>
  <si>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</si>
  <si>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</si>
  <si>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</si>
  <si>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</si>
  <si>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</si>
  <si>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</si>
  <si>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</si>
  <si>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</si>
  <si>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</si>
  <si>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</si>
  <si>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</si>
  <si>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</si>
  <si>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</si>
  <si>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</si>
  <si>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</si>
  <si>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</si>
  <si>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</si>
  <si>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</si>
  <si>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</si>
  <si>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</si>
  <si>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</si>
  <si>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</si>
  <si>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</si>
  <si>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</si>
  <si>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</si>
  <si>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</si>
  <si>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</si>
  <si>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</si>
  <si>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</si>
  <si>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</si>
  <si>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</si>
  <si>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</si>
  <si>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</si>
  <si>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</si>
  <si>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</si>
  <si>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</si>
  <si>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</si>
  <si>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</si>
  <si>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</si>
  <si>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</si>
  <si>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</si>
  <si>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</si>
  <si>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</si>
  <si>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</si>
  <si>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</si>
  <si>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</si>
  <si>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</si>
  <si>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</si>
  <si>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</si>
  <si>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</si>
  <si>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</si>
  <si>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</si>
  <si>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</si>
  <si>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</si>
  <si>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</si>
  <si>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</si>
  <si>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</si>
  <si>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</si>
  <si>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</si>
  <si>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</si>
  <si>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</si>
  <si>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</si>
  <si>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</si>
  <si>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</si>
  <si>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</si>
  <si>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</si>
  <si>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</si>
  <si>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</si>
  <si>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</si>
  <si>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</si>
  <si>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</si>
  <si>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</si>
  <si>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</si>
  <si>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</si>
  <si>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</si>
  <si>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</si>
  <si>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</si>
  <si>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</si>
  <si>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</si>
  <si>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</si>
  <si>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</si>
  <si>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</si>
  <si>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</si>
  <si>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</si>
  <si>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</si>
  <si>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</si>
  <si>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</si>
  <si>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</si>
  <si>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</si>
  <si>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</si>
  <si>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</si>
  <si>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</si>
  <si>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</si>
  <si>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</si>
  <si>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</si>
  <si>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</si>
  <si>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</si>
  <si>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</si>
  <si>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</si>
  <si>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</si>
  <si>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</si>
  <si>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</si>
  <si>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</si>
  <si>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</si>
  <si>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</si>
  <si>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</si>
  <si>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</si>
  <si>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</si>
  <si>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</si>
  <si>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</si>
  <si>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</si>
  <si>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</si>
  <si>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</si>
  <si>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</si>
  <si>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</si>
  <si>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</si>
  <si>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</si>
  <si>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</si>
  <si>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</si>
  <si>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</si>
  <si>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</si>
  <si>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</si>
  <si>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</si>
  <si>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</si>
  <si>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</si>
  <si>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</si>
  <si>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</si>
  <si>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</si>
  <si>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</si>
  <si>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</si>
  <si>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</si>
  <si>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</si>
  <si>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</si>
  <si>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</si>
  <si>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</si>
  <si>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</si>
  <si>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</si>
  <si>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</si>
  <si>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</si>
  <si>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</si>
  <si>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</si>
  <si>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</si>
  <si>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</si>
  <si>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</si>
  <si>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</si>
  <si>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</si>
  <si>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</si>
  <si>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</si>
  <si>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</si>
  <si>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</si>
  <si>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</si>
  <si>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</si>
  <si>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</si>
  <si>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</si>
  <si>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</si>
  <si>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</si>
  <si>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</si>
  <si>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</si>
  <si>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</si>
  <si>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</si>
  <si>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</si>
  <si>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</si>
  <si>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</si>
  <si>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</si>
  <si>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</si>
  <si>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</si>
  <si>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</si>
  <si>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</si>
  <si>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</si>
  <si>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</si>
  <si>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</si>
  <si>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</si>
  <si>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</si>
  <si>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</si>
  <si>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</si>
  <si>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</si>
  <si>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</si>
  <si>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</si>
  <si>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</si>
  <si>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</si>
  <si>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</si>
  <si>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</si>
  <si>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</si>
  <si>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</si>
  <si>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</si>
  <si>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</si>
  <si>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</si>
  <si>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</si>
  <si>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</si>
  <si>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</si>
  <si>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</si>
  <si>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</si>
  <si>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</si>
  <si>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</si>
  <si>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</si>
  <si>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</si>
  <si>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</si>
  <si>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</si>
  <si>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</si>
  <si>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</si>
  <si>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</si>
  <si>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</si>
  <si>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</si>
  <si>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</si>
  <si>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</si>
  <si>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</si>
  <si>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</si>
  <si>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</si>
  <si>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</si>
  <si>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</si>
  <si>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</si>
  <si>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</si>
  <si>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</si>
  <si>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</si>
  <si>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</si>
  <si>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</si>
  <si>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</si>
  <si>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</si>
  <si>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</si>
  <si>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</si>
  <si>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</si>
  <si>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</si>
  <si>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</si>
  <si>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</si>
  <si>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</si>
  <si>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</si>
  <si>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</si>
  <si>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</si>
  <si>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</si>
  <si>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</si>
  <si>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</si>
  <si>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</si>
  <si>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</si>
  <si>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</si>
  <si>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</si>
  <si>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</si>
  <si>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</si>
  <si>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</si>
  <si>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</si>
  <si>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</si>
  <si>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</si>
  <si>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</si>
  <si>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</si>
  <si>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</si>
  <si>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</si>
  <si>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</si>
  <si>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</si>
  <si>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</si>
  <si>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</si>
  <si>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</si>
  <si>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</si>
  <si>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</si>
  <si>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</si>
  <si>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</si>
  <si>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</si>
  <si>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</si>
  <si>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</si>
  <si>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</si>
  <si>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</si>
  <si>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</si>
  <si>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</si>
  <si>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</si>
  <si>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</si>
  <si>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</si>
  <si>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</si>
  <si>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</si>
  <si>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</si>
  <si>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</si>
  <si>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</si>
  <si>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</si>
  <si>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</si>
  <si>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</si>
  <si>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</si>
  <si>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</si>
  <si>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</si>
  <si>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</si>
  <si>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</si>
  <si>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</si>
  <si>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</si>
  <si>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</si>
  <si>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</si>
  <si>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</si>
  <si>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</si>
  <si>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</si>
  <si>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</si>
  <si>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</si>
  <si>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</si>
  <si>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</si>
  <si>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</si>
  <si>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</si>
  <si>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</si>
  <si>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</si>
  <si>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</si>
  <si>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</si>
  <si>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</si>
  <si>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</si>
  <si>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</si>
  <si>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</si>
  <si>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</si>
  <si>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</si>
  <si>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</si>
  <si>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</si>
  <si>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</si>
  <si>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</si>
  <si>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</si>
  <si>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</si>
  <si>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</si>
  <si>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</si>
  <si>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</si>
  <si>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</si>
  <si>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</si>
  <si>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</si>
  <si>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</si>
  <si>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</si>
  <si>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</si>
  <si>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</si>
  <si>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</si>
  <si>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</si>
  <si>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</si>
  <si>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</si>
  <si>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</si>
  <si>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</si>
  <si>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</si>
  <si>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</si>
  <si>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</si>
  <si>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</si>
  <si>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</si>
  <si>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</si>
  <si>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</si>
  <si>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</si>
  <si>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</si>
  <si>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</si>
  <si>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</si>
  <si>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</si>
  <si>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</si>
  <si>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</si>
  <si>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</si>
  <si>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</si>
  <si>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</si>
  <si>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</si>
  <si>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</si>
  <si>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</si>
  <si>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</si>
  <si>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</si>
  <si>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</si>
  <si>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</si>
  <si>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</si>
  <si>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</si>
  <si>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</si>
  <si>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</si>
  <si>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</si>
  <si>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</si>
  <si>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</si>
  <si>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</si>
  <si>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</si>
  <si>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</si>
  <si>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</si>
  <si>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</si>
  <si>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</si>
  <si>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</si>
  <si>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</si>
  <si>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</si>
  <si>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</si>
  <si>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</si>
  <si>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</si>
  <si>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</si>
  <si>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</si>
  <si>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</si>
  <si>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</si>
  <si>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</si>
  <si>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</si>
  <si>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</si>
  <si>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</si>
  <si>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</si>
  <si>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</si>
  <si>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</si>
  <si>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</si>
  <si>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</si>
  <si>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</si>
  <si>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</si>
  <si>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</si>
  <si>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</si>
  <si>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</si>
  <si>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</si>
  <si>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</si>
  <si>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</si>
  <si>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</si>
  <si>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</si>
  <si>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</si>
  <si>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</si>
  <si>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</si>
  <si>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</si>
  <si>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</si>
  <si>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</si>
  <si>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</si>
  <si>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</si>
  <si>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</si>
  <si>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</si>
  <si>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</si>
  <si>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</si>
  <si>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</si>
  <si>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</si>
  <si>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</si>
  <si>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</si>
  <si>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</si>
  <si>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</si>
  <si>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</si>
  <si>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</si>
  <si>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</si>
  <si>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</si>
  <si>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</si>
  <si>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</si>
  <si>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</si>
  <si>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</si>
  <si>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</si>
  <si>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</si>
  <si>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</si>
  <si>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</si>
  <si>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</si>
  <si>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</si>
  <si>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</si>
  <si>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</si>
  <si>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</si>
  <si>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</si>
  <si>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</si>
  <si>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</si>
  <si>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</si>
  <si>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</si>
  <si>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</si>
  <si>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</si>
  <si>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</si>
  <si>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</si>
  <si>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</si>
  <si>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</si>
  <si>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</si>
  <si>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</si>
  <si>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</si>
  <si>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</si>
  <si>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</si>
  <si>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</si>
  <si>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</si>
  <si>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</si>
  <si>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</si>
  <si>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</si>
  <si>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</si>
  <si>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</si>
  <si>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</si>
  <si>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</si>
  <si>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</si>
  <si>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</si>
  <si>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</si>
  <si>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</si>
  <si>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</si>
  <si>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</si>
  <si>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</si>
  <si>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</si>
  <si>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</si>
  <si>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</si>
  <si>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</si>
  <si>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</si>
  <si>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</si>
  <si>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</si>
  <si>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</si>
  <si>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</si>
  <si>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</si>
  <si>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</si>
  <si>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</si>
  <si>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</si>
  <si>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</si>
  <si>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</si>
  <si>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</si>
  <si>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</si>
  <si>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</si>
  <si>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</si>
  <si>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</si>
  <si>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</si>
  <si>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</si>
  <si>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</si>
  <si>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</si>
  <si>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</si>
  <si>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</si>
  <si>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</si>
  <si>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</si>
  <si>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</si>
  <si>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</si>
  <si>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</si>
  <si>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</si>
  <si>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</si>
  <si>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</si>
  <si>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</si>
  <si>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</si>
  <si>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</si>
  <si>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</si>
  <si>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</si>
  <si>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</si>
  <si>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</si>
  <si>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</si>
  <si>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</si>
  <si>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</si>
  <si>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</si>
  <si>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</si>
  <si>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</si>
  <si>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</si>
  <si>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</si>
  <si>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</si>
  <si>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</si>
  <si>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</si>
  <si>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</si>
  <si>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</si>
  <si>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</si>
  <si>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</si>
  <si>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</si>
  <si>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</si>
  <si>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</si>
  <si>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</si>
  <si>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</si>
  <si>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</si>
  <si>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</si>
  <si>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</si>
  <si>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</si>
  <si>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</si>
  <si>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</si>
  <si>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</si>
  <si>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</si>
  <si>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</si>
  <si>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</si>
  <si>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</si>
  <si>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</si>
  <si>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</si>
  <si>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</si>
  <si>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</si>
  <si>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</si>
  <si>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</si>
  <si>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</si>
  <si>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</si>
  <si>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</si>
  <si>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</si>
  <si>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</si>
  <si>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</si>
  <si>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</si>
  <si>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</si>
  <si>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</si>
  <si>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</si>
  <si>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</si>
  <si>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</si>
  <si>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</si>
  <si>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</si>
  <si>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</si>
  <si>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</si>
  <si>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</si>
  <si>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</si>
  <si>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</si>
  <si>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</si>
  <si>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</si>
  <si>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</si>
  <si>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</si>
  <si>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</si>
  <si>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</si>
  <si>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</si>
  <si>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</si>
  <si>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</si>
  <si>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</si>
  <si>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</si>
  <si>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</si>
  <si>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</si>
  <si>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</si>
  <si>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</si>
  <si>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</si>
  <si>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</si>
  <si>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</si>
  <si>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</si>
  <si>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</si>
  <si>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</si>
  <si>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</si>
  <si>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</si>
  <si>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</si>
  <si>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</si>
  <si>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</si>
  <si>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</si>
  <si>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</si>
  <si>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</si>
  <si>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</si>
  <si>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</si>
  <si>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</si>
  <si>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</si>
  <si>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</si>
  <si>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</si>
  <si>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</si>
  <si>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</si>
  <si>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</si>
  <si>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</si>
  <si>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</si>
  <si>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</si>
  <si>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</si>
  <si>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</si>
  <si>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</si>
  <si>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</si>
  <si>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</si>
  <si>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</si>
  <si>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</si>
  <si>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</si>
  <si>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</si>
  <si>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</si>
  <si>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</si>
  <si>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</si>
  <si>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</si>
  <si>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</si>
  <si>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</si>
  <si>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</si>
  <si>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</si>
  <si>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</si>
  <si>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</si>
  <si>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</si>
  <si>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</si>
  <si>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</si>
  <si>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</si>
  <si>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</si>
  <si>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</si>
  <si>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</si>
  <si>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</si>
  <si>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</si>
  <si>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</si>
  <si>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</si>
  <si>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</si>
  <si>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</si>
  <si>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</si>
  <si>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</si>
  <si>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</si>
  <si>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</si>
  <si>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</si>
  <si>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</si>
  <si>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</si>
  <si>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</si>
  <si>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</si>
  <si>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</si>
  <si>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</si>
  <si>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</si>
  <si>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</si>
  <si>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</si>
  <si>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</si>
  <si>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</si>
  <si>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</si>
  <si>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</si>
  <si>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</si>
  <si>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</si>
  <si>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</si>
  <si>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</si>
  <si>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</si>
  <si>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</si>
  <si>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</si>
  <si>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</si>
  <si>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</si>
  <si>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</si>
  <si>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</si>
  <si>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</si>
  <si>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</si>
  <si>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</si>
  <si>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</si>
  <si>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</si>
  <si>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</si>
  <si>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</si>
  <si>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</si>
  <si>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</si>
  <si>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</si>
  <si>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</si>
  <si>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</si>
  <si>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</si>
  <si>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</si>
  <si>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</si>
  <si>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</si>
  <si>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</si>
  <si>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</si>
  <si>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</si>
  <si>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</si>
  <si>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</si>
  <si>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</si>
  <si>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</si>
  <si>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</si>
  <si>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</si>
  <si>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</si>
  <si>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</si>
  <si>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</si>
  <si>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</si>
  <si>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</si>
  <si>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</si>
  <si>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</si>
  <si>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</si>
  <si>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</si>
  <si>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</si>
  <si>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</si>
  <si>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</si>
  <si>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</si>
  <si>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</si>
  <si>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</si>
  <si>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</si>
  <si>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</si>
  <si>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</si>
  <si>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</si>
  <si>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</si>
  <si>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</si>
  <si>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</si>
  <si>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</si>
  <si>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</si>
  <si>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</si>
  <si>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</si>
  <si>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</si>
  <si>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</si>
  <si>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</si>
  <si>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</si>
  <si>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</si>
  <si>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</si>
  <si>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</si>
  <si>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</si>
  <si>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</si>
  <si>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</si>
  <si>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</si>
  <si>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</si>
  <si>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</si>
  <si>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</si>
  <si>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</si>
  <si>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</si>
  <si>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</si>
  <si>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</si>
  <si>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</si>
  <si>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</si>
  <si>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</si>
  <si>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</si>
  <si>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</si>
  <si>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</si>
  <si>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</si>
  <si>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</si>
  <si>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</si>
  <si>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</si>
  <si>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</si>
  <si>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</si>
  <si>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</si>
  <si>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</si>
  <si>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</si>
  <si>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</si>
  <si>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</si>
  <si>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</si>
  <si>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</si>
  <si>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</si>
  <si>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</si>
  <si>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</si>
  <si>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</si>
  <si>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</si>
  <si>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</si>
  <si>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</si>
  <si>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</si>
  <si>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</si>
  <si>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</si>
  <si>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</si>
  <si>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</si>
  <si>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</si>
  <si>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</si>
  <si>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</si>
  <si>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</si>
  <si>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</si>
  <si>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</si>
  <si>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</si>
  <si>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</si>
  <si>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</si>
  <si>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</si>
  <si>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</si>
  <si>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</si>
  <si>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</si>
  <si>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</si>
  <si>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</si>
  <si>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</si>
  <si>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</si>
  <si>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</si>
  <si>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</si>
  <si>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</si>
  <si>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</si>
  <si>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</si>
  <si>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</si>
  <si>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</si>
  <si>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</si>
  <si>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</si>
  <si>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</si>
  <si>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</si>
  <si>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</si>
  <si>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</si>
  <si>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</si>
  <si>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</si>
  <si>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</si>
  <si>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</si>
  <si>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</si>
  <si>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</si>
  <si>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</si>
  <si>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</si>
  <si>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</si>
  <si>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</si>
  <si>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</si>
  <si>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</si>
  <si>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</si>
  <si>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</si>
  <si>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</si>
  <si>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</si>
  <si>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</si>
  <si>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</si>
  <si>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</si>
  <si>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</si>
  <si>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</si>
  <si>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</si>
  <si>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</si>
  <si>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</si>
  <si>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</si>
  <si>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</si>
  <si>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</si>
  <si>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</si>
  <si>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</si>
  <si>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</si>
  <si>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</si>
  <si>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</si>
  <si>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</si>
  <si>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</si>
  <si>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</si>
  <si>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</si>
  <si>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</si>
  <si>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</si>
  <si>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</si>
  <si>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</si>
  <si>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</si>
  <si>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</si>
  <si>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</si>
  <si>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</si>
  <si>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</si>
  <si>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</si>
  <si>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</si>
  <si>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</si>
  <si>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</si>
  <si>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</si>
  <si>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</si>
  <si>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</si>
  <si>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</si>
  <si>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</si>
  <si>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</si>
  <si>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</si>
  <si>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</si>
  <si>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</si>
  <si>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</si>
  <si>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</si>
  <si>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</si>
  <si>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</si>
  <si>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</si>
  <si>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</si>
  <si>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</si>
  <si>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</si>
  <si>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</si>
  <si>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</si>
  <si>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</si>
  <si>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</si>
  <si>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</si>
  <si>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</si>
  <si>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</si>
  <si>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</si>
  <si>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</si>
  <si>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</si>
  <si>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</si>
  <si>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</si>
  <si>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</si>
  <si>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</si>
  <si>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</si>
  <si>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</si>
  <si>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</si>
  <si>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</si>
  <si>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</si>
  <si>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</si>
  <si>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</si>
  <si>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</si>
  <si>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</si>
  <si>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</si>
  <si>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</si>
  <si>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</si>
  <si>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</si>
  <si>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</si>
  <si>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</si>
  <si>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</si>
  <si>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</si>
  <si>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</si>
  <si>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</si>
  <si>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</si>
  <si>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</si>
  <si>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</si>
  <si>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</si>
  <si>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</si>
  <si>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</si>
  <si>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</si>
  <si>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</si>
  <si>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</si>
  <si>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</si>
  <si>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</si>
  <si>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</si>
  <si>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</si>
  <si>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</si>
  <si>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</si>
  <si>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</si>
  <si>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</si>
  <si>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</si>
  <si>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</si>
  <si>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</si>
  <si>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</si>
  <si>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</si>
  <si>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</si>
  <si>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</si>
  <si>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</si>
  <si>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</si>
  <si>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</si>
  <si>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</si>
  <si>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</si>
  <si>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</si>
  <si>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</si>
  <si>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</si>
  <si>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</si>
  <si>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</si>
  <si>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</si>
  <si>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</si>
  <si>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</si>
  <si>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</si>
  <si>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</si>
  <si>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</si>
  <si>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</si>
  <si>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</si>
  <si>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</si>
  <si>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</si>
  <si>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</si>
  <si>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</si>
  <si>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</si>
  <si>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</si>
  <si>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</si>
  <si>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</si>
  <si>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</si>
  <si>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</si>
  <si>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</si>
  <si>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</si>
  <si>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</si>
  <si>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</si>
  <si>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</si>
  <si>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</si>
  <si>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</si>
  <si>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</si>
  <si>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</si>
  <si>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</si>
  <si>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</si>
  <si>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</si>
  <si>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</si>
  <si>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</si>
  <si>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</si>
  <si>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</si>
  <si>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</si>
  <si>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</si>
  <si>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</si>
  <si>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</si>
  <si>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</si>
  <si>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</si>
  <si>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</si>
  <si>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</si>
  <si>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</si>
  <si>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</si>
  <si>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</si>
  <si>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</si>
  <si>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</si>
  <si>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</si>
  <si>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</si>
  <si>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</si>
  <si>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</si>
  <si>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</si>
  <si>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</si>
  <si>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</si>
  <si>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</si>
  <si>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</si>
  <si>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</si>
  <si>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</si>
  <si>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</si>
  <si>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</si>
  <si>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</si>
  <si>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</si>
  <si>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</si>
  <si>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</si>
  <si>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</si>
  <si>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</si>
  <si>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</si>
  <si>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</si>
  <si>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</si>
  <si>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</si>
  <si>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</si>
  <si>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</si>
  <si>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</si>
  <si>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</si>
  <si>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</si>
  <si>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</si>
  <si>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</si>
  <si>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</si>
  <si>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</si>
  <si>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</si>
  <si>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</si>
  <si>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</si>
  <si>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</si>
  <si>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</si>
  <si>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</si>
  <si>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</si>
  <si>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</si>
  <si>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</si>
  <si>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</si>
  <si>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</si>
  <si>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</si>
  <si>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</si>
  <si>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</si>
  <si>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</si>
  <si>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</si>
  <si>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</si>
  <si>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</si>
  <si>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</si>
  <si>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</si>
  <si>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</si>
  <si>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</si>
  <si>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</si>
  <si>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</si>
  <si>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</si>
  <si>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</si>
  <si>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</si>
  <si>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</si>
  <si>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</si>
  <si>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</si>
  <si>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</si>
  <si>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</si>
  <si>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</si>
  <si>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</si>
  <si>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</si>
  <si>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</si>
  <si>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</si>
  <si>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</si>
  <si>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</si>
  <si>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</si>
  <si>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</si>
  <si>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</si>
  <si>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</si>
  <si>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</si>
  <si>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</si>
  <si>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</si>
  <si>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</si>
  <si>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</si>
  <si>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</si>
  <si>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</si>
  <si>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</si>
  <si>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</si>
  <si>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</si>
  <si>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</si>
  <si>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</si>
  <si>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</si>
  <si>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</si>
  <si>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</si>
  <si>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</si>
  <si>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</si>
  <si>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</si>
  <si>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</si>
  <si>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</si>
  <si>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</si>
  <si>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</si>
  <si>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</si>
  <si>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</si>
  <si>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</si>
  <si>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</si>
  <si>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</si>
  <si>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</si>
  <si>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</si>
  <si>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</si>
  <si>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</si>
  <si>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</si>
  <si>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</si>
  <si>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</si>
  <si>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</si>
  <si>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</si>
  <si>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</si>
  <si>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</si>
  <si>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</si>
  <si>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</si>
  <si>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</si>
  <si>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</si>
  <si>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</si>
  <si>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</si>
  <si>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</si>
  <si>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</si>
  <si>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</si>
  <si>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</si>
  <si>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</si>
  <si>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</si>
  <si>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</si>
  <si>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</si>
  <si>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</si>
  <si>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</si>
  <si>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</si>
  <si>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</si>
  <si>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</si>
  <si>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</si>
  <si>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</si>
  <si>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</si>
  <si>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</si>
  <si>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</si>
  <si>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</si>
  <si>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</si>
  <si>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</si>
  <si>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</si>
  <si>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</si>
  <si>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</si>
  <si>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</si>
  <si>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</si>
  <si>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</si>
  <si>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</si>
  <si>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</si>
  <si>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</si>
  <si>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</si>
  <si>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</si>
  <si>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</si>
  <si>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</si>
  <si>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</si>
  <si>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</si>
  <si>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</si>
  <si>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</si>
  <si>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</si>
  <si>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</si>
  <si>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</si>
  <si>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</si>
  <si>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</si>
  <si>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</si>
  <si>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</si>
  <si>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</si>
  <si>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</si>
  <si>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</si>
  <si>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</si>
  <si>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</si>
  <si>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</si>
  <si>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</si>
  <si>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</si>
  <si>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</si>
  <si>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</si>
  <si>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</si>
  <si>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</si>
  <si>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</si>
  <si>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</si>
  <si>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</si>
  <si>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</si>
  <si>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</si>
  <si>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</si>
  <si>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</si>
  <si>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</si>
  <si>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</si>
  <si>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</si>
  <si>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</si>
  <si>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</si>
  <si>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</si>
  <si>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</si>
  <si>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</si>
  <si>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</si>
  <si>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</si>
  <si>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</si>
  <si>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</si>
  <si>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</si>
  <si>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</si>
  <si>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</si>
  <si>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</si>
  <si>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</si>
  <si>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</si>
  <si>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</si>
  <si>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</si>
  <si>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</si>
  <si>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</si>
  <si>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</si>
  <si>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</si>
  <si>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</si>
  <si>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</si>
  <si>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</si>
  <si>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</si>
  <si>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</si>
  <si>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</si>
  <si>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</si>
  <si>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</si>
  <si>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</si>
  <si>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</si>
  <si>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</si>
  <si>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</si>
  <si>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</si>
  <si>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</si>
  <si>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</si>
  <si>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</si>
  <si>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</si>
  <si>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</si>
  <si>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</si>
  <si>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</si>
  <si>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</si>
  <si>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</si>
  <si>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</si>
  <si>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</si>
  <si>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</si>
  <si>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</si>
  <si>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</si>
  <si>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</si>
  <si>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</si>
  <si>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</si>
  <si>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</si>
  <si>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</si>
  <si>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</si>
  <si>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</si>
  <si>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</si>
  <si>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</si>
  <si>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</si>
  <si>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</si>
  <si>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</si>
  <si>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</si>
  <si>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</si>
  <si>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</si>
  <si>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</si>
  <si>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</si>
  <si>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</si>
  <si>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</si>
  <si>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</si>
  <si>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</si>
  <si>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</si>
  <si>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</si>
  <si>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</si>
  <si>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</si>
  <si>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</si>
  <si>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</si>
  <si>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</si>
  <si>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</si>
  <si>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</si>
  <si>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</si>
  <si>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</si>
  <si>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</si>
  <si>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</si>
  <si>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</si>
  <si>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</si>
  <si>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</si>
  <si>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</si>
  <si>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</si>
  <si>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</si>
  <si>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</si>
  <si>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</si>
  <si>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</si>
  <si>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</si>
  <si>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</si>
  <si>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</si>
  <si>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</si>
  <si>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</si>
  <si>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</si>
  <si>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</si>
  <si>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</si>
  <si>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</si>
  <si>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</si>
  <si>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</si>
  <si>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</si>
  <si>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</si>
  <si>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</si>
  <si>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</si>
  <si>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</si>
  <si>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</si>
  <si>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</si>
  <si>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</si>
  <si>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</si>
  <si>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</si>
  <si>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</si>
  <si>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</si>
  <si>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</si>
  <si>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</si>
  <si>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</si>
  <si>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</si>
  <si>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</si>
  <si>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</si>
  <si>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</si>
  <si>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</si>
  <si>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</si>
  <si>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</si>
  <si>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</si>
  <si>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</si>
  <si>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</si>
  <si>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</si>
  <si>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</si>
  <si>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</si>
  <si>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</si>
  <si>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</si>
  <si>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</si>
  <si>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</si>
  <si>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</si>
  <si>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</si>
  <si>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</si>
  <si>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</si>
  <si>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</si>
  <si>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</si>
  <si>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</si>
  <si>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</si>
  <si>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</si>
  <si>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</si>
  <si>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</si>
  <si>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</si>
  <si>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</si>
  <si>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</si>
  <si>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</si>
  <si>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</si>
  <si>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</si>
  <si>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</si>
  <si>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</si>
  <si>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</si>
  <si>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</si>
  <si>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</si>
  <si>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</si>
  <si>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</si>
  <si>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</si>
  <si>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</si>
  <si>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</si>
  <si>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</si>
  <si>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</si>
  <si>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</si>
  <si>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</si>
  <si>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</si>
  <si>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</si>
  <si>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</si>
  <si>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</si>
  <si>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</si>
  <si>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</si>
  <si>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</si>
  <si>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</si>
  <si>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</si>
  <si>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</si>
  <si>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</si>
  <si>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</si>
  <si>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</si>
  <si>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</si>
  <si>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</si>
  <si>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</si>
  <si>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</si>
  <si>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</si>
  <si>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</si>
  <si>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</si>
  <si>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</si>
  <si>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</si>
  <si>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</si>
  <si>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</si>
  <si>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</si>
  <si>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</si>
  <si>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</si>
  <si>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</si>
  <si>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</si>
  <si>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</si>
  <si>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</si>
  <si>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</si>
  <si>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</si>
  <si>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</si>
  <si>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</si>
  <si>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</si>
  <si>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</si>
  <si>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</si>
  <si>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</si>
  <si>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</si>
  <si>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</si>
  <si>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</si>
  <si>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</si>
  <si>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</si>
  <si>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</si>
  <si>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</si>
  <si>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</si>
  <si>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</si>
  <si>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</si>
  <si>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</si>
  <si>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</si>
  <si>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</si>
  <si>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</si>
  <si>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</si>
  <si>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</si>
  <si>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</si>
  <si>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</si>
  <si>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</si>
  <si>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</si>
  <si>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</si>
  <si>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</si>
  <si>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</si>
  <si>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</si>
  <si>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</si>
  <si>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</si>
  <si>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</si>
  <si>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</si>
  <si>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</si>
  <si>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</si>
  <si>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</si>
  <si>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</si>
  <si>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</si>
  <si>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</si>
  <si>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</si>
  <si>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</si>
  <si>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</si>
  <si>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</si>
  <si>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</si>
  <si>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</si>
  <si>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</si>
  <si>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</si>
  <si>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</si>
  <si>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</si>
  <si>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</si>
  <si>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</si>
  <si>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</si>
  <si>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</si>
  <si>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</si>
  <si>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</si>
  <si>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</si>
  <si>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</si>
  <si>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</si>
  <si>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</si>
  <si>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</si>
  <si>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</si>
  <si>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</si>
  <si>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</si>
  <si>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</si>
  <si>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</si>
  <si>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</si>
  <si>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</si>
  <si>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</si>
  <si>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</si>
  <si>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</si>
  <si>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</si>
  <si>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</si>
  <si>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</si>
  <si>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</si>
  <si>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</si>
  <si>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</si>
  <si>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</si>
  <si>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</si>
  <si>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</si>
  <si>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</si>
  <si>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</si>
  <si>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</si>
  <si>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</si>
  <si>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</si>
  <si>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</si>
  <si>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</si>
  <si>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</si>
  <si>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</si>
  <si>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</si>
  <si>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</si>
  <si>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</si>
  <si>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</si>
  <si>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</si>
  <si>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</si>
  <si>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</si>
  <si>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</si>
  <si>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</si>
  <si>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</si>
  <si>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</si>
  <si>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</si>
  <si>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</si>
  <si>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</si>
  <si>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</si>
  <si>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</si>
  <si>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</si>
  <si>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</si>
  <si>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</si>
  <si>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</si>
  <si>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</si>
  <si>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</si>
  <si>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</si>
  <si>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</si>
  <si>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</si>
  <si>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</si>
  <si>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</si>
  <si>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</si>
  <si>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</si>
  <si>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</si>
  <si>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</si>
  <si>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</si>
  <si>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</si>
  <si>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</si>
  <si>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</si>
  <si>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</si>
  <si>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</si>
  <si>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</si>
  <si>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</si>
  <si>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</si>
  <si>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</si>
  <si>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</si>
  <si>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</si>
  <si>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</si>
  <si>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</si>
  <si>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</si>
  <si>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</si>
  <si>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</si>
  <si>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</si>
  <si>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</si>
  <si>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</si>
  <si>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</si>
  <si>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</si>
  <si>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</si>
  <si>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</si>
  <si>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</si>
  <si>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</si>
  <si>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</si>
  <si>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</si>
  <si>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</si>
  <si>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</si>
  <si>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</si>
  <si>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</si>
  <si>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</si>
  <si>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</si>
  <si>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</si>
  <si>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</si>
  <si>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</si>
  <si>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</si>
  <si>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</si>
  <si>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</si>
  <si>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</si>
  <si>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</si>
  <si>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</si>
  <si>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</si>
  <si>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</si>
  <si>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</si>
  <si>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</si>
  <si>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</si>
  <si>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</si>
  <si>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</si>
  <si>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</si>
  <si>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</si>
  <si>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</si>
  <si>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</si>
  <si>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</si>
  <si>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</si>
  <si>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</si>
  <si>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</si>
  <si>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</si>
  <si>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</si>
  <si>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</si>
  <si>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</si>
  <si>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</si>
  <si>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</si>
  <si>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</si>
  <si>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</si>
  <si>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</si>
  <si>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</si>
  <si>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</si>
  <si>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</si>
  <si>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</si>
  <si>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</si>
  <si>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</si>
  <si>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</si>
  <si>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</si>
  <si>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</si>
  <si>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</si>
  <si>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</si>
  <si>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</si>
  <si>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</si>
  <si>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</si>
  <si>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</si>
  <si>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</si>
  <si>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</si>
  <si>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</si>
  <si>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</si>
  <si>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</si>
  <si>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</si>
  <si>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</si>
  <si>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</si>
  <si>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</si>
  <si>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</si>
  <si>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</si>
  <si>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</si>
  <si>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</si>
  <si>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</si>
  <si>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</si>
  <si>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</si>
  <si>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</si>
  <si>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</si>
  <si>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</si>
  <si>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</si>
  <si>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</si>
  <si>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</si>
  <si>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</si>
  <si>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</si>
  <si>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</si>
  <si>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</si>
  <si>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</si>
  <si>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</si>
  <si>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</si>
  <si>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</si>
  <si>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</si>
  <si>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</si>
  <si>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</si>
  <si>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</si>
  <si>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</si>
  <si>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</si>
  <si>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</si>
  <si>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</si>
  <si>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</si>
  <si>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</si>
  <si>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</si>
  <si>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</si>
  <si>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</si>
  <si>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</si>
  <si>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</si>
  <si>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</si>
  <si>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</si>
  <si>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</si>
  <si>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</si>
  <si>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</si>
  <si>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</si>
  <si>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</si>
  <si>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</si>
  <si>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</si>
  <si>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</si>
  <si>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</si>
  <si>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</si>
  <si>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</si>
  <si>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</si>
  <si>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</si>
  <si>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</si>
  <si>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</si>
  <si>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</si>
  <si>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</si>
  <si>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</si>
  <si>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</si>
  <si>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</si>
  <si>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</si>
  <si>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</si>
  <si>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</si>
  <si>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</si>
  <si>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</si>
  <si>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</si>
  <si>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</si>
  <si>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</si>
  <si>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</si>
  <si>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</si>
  <si>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</si>
  <si>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</si>
  <si>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</si>
  <si>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</si>
  <si>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</si>
  <si>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</si>
  <si>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</si>
  <si>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</si>
  <si>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</si>
  <si>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</si>
  <si>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</si>
  <si>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</si>
  <si>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</si>
  <si>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</si>
  <si>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</si>
  <si>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</si>
  <si>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</si>
  <si>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</si>
  <si>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</si>
  <si>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</si>
  <si>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</si>
  <si>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</si>
  <si>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</si>
  <si>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</si>
  <si>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</si>
  <si>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</si>
  <si>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</si>
  <si>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</si>
  <si>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</si>
  <si>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</si>
  <si>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</si>
  <si>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</si>
  <si>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</si>
  <si>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</si>
  <si>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</si>
  <si>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</si>
  <si>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</si>
  <si>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</si>
  <si>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</si>
  <si>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</si>
  <si>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</si>
  <si>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</si>
  <si>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</si>
  <si>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</si>
  <si>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</si>
  <si>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</si>
  <si>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</si>
  <si>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</si>
  <si>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</si>
  <si>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</si>
  <si>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</si>
  <si>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</si>
  <si>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</si>
  <si>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</si>
  <si>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</si>
  <si>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</si>
  <si>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</si>
  <si>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</si>
  <si>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</si>
  <si>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</si>
  <si>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</si>
  <si>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</si>
  <si>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</si>
  <si>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</si>
  <si>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</si>
  <si>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</si>
  <si>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</si>
  <si>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</si>
  <si>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</si>
  <si>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</si>
  <si>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</si>
  <si>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</si>
  <si>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</si>
  <si>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</si>
  <si>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</si>
  <si>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</si>
  <si>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</si>
  <si>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</si>
  <si>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</si>
  <si>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</si>
  <si>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</si>
  <si>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</si>
  <si>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</si>
  <si>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</si>
  <si>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</si>
  <si>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</si>
  <si>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</si>
  <si>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</si>
  <si>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</si>
  <si>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</si>
  <si>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</si>
  <si>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</si>
  <si>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</si>
  <si>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</si>
  <si>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</si>
  <si>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</si>
  <si>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</si>
  <si>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</si>
  <si>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</si>
  <si>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</si>
  <si>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</si>
  <si>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</si>
  <si>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</si>
  <si>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</si>
  <si>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</si>
  <si>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</si>
  <si>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</si>
  <si>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</si>
  <si>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</si>
  <si>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</si>
  <si>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</si>
  <si>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</si>
  <si>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</si>
  <si>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</si>
  <si>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</si>
  <si>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</si>
  <si>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</si>
  <si>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</si>
  <si>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</si>
  <si>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</si>
  <si>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</si>
  <si>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</si>
  <si>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</si>
  <si>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</si>
  <si>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</si>
  <si>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</si>
  <si>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</si>
  <si>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</si>
  <si>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</si>
  <si>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</si>
  <si>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</si>
  <si>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</si>
  <si>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</si>
  <si>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</si>
  <si>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</si>
  <si>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</si>
  <si>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</si>
  <si>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</si>
  <si>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</si>
  <si>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</si>
  <si>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</si>
  <si>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</si>
  <si>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</si>
  <si>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</si>
  <si>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</si>
  <si>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</si>
  <si>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</si>
  <si>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</si>
  <si>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</si>
  <si>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</si>
  <si>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</si>
  <si>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</si>
  <si>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</si>
  <si>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</si>
  <si>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</si>
  <si>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</si>
  <si>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</si>
  <si>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</si>
  <si>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</si>
  <si>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</si>
  <si>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</si>
  <si>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</si>
  <si>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</si>
  <si>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</si>
  <si>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</si>
  <si>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</si>
  <si>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</si>
  <si>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</si>
  <si>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</si>
  <si>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</si>
  <si>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</si>
  <si>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</si>
  <si>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</si>
  <si>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</si>
  <si>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</si>
  <si>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</si>
  <si>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</si>
  <si>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</si>
  <si>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</si>
  <si>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</si>
  <si>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</si>
  <si>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</si>
  <si>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</si>
  <si>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</si>
  <si>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</si>
  <si>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</si>
  <si>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</si>
  <si>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</si>
  <si>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</si>
  <si>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</si>
  <si>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</si>
  <si>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</si>
  <si>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</si>
  <si>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</si>
  <si>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</si>
  <si>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</si>
  <si>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</si>
  <si>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</si>
  <si>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</si>
  <si>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</si>
  <si>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</si>
  <si>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</si>
  <si>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</si>
  <si>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</si>
  <si>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</si>
  <si>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</si>
  <si>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</si>
  <si>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</si>
  <si>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</si>
  <si>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</si>
  <si>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</si>
  <si>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</si>
  <si>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</si>
  <si>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</si>
  <si>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</si>
  <si>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</si>
  <si>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</si>
  <si>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</si>
  <si>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</si>
  <si>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</si>
  <si>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</si>
  <si>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</si>
  <si>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</si>
  <si>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</si>
  <si>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</si>
  <si>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</si>
  <si>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</si>
  <si>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</si>
  <si>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</si>
  <si>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</si>
  <si>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</si>
  <si>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</si>
  <si>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</si>
  <si>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</si>
  <si>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</si>
  <si>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</si>
  <si>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</si>
  <si>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</si>
  <si>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</si>
  <si>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</si>
  <si>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</si>
  <si>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</si>
  <si>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</si>
  <si>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</si>
  <si>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</si>
  <si>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</si>
  <si>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</si>
  <si>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</si>
  <si>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</si>
  <si>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</si>
  <si>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</si>
  <si>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</si>
  <si>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</si>
  <si>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</si>
  <si>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</si>
  <si>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</si>
  <si>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</si>
  <si>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</si>
  <si>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</si>
  <si>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</si>
  <si>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</si>
  <si>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</si>
  <si>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</si>
  <si>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</si>
  <si>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</si>
  <si>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</si>
  <si>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</si>
  <si>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</si>
  <si>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</si>
  <si>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</si>
  <si>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</si>
  <si>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</si>
  <si>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</si>
  <si>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</si>
  <si>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</si>
  <si>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</si>
  <si>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</si>
  <si>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</si>
  <si>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</si>
  <si>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</si>
  <si>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</si>
  <si>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</si>
  <si>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</si>
  <si>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</si>
  <si>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</si>
  <si>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</si>
  <si>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</si>
  <si>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</si>
  <si>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</si>
  <si>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</si>
  <si>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</si>
  <si>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</si>
  <si>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</si>
  <si>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</si>
  <si>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</si>
  <si>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</si>
  <si>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</si>
  <si>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</si>
  <si>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</si>
  <si>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</si>
  <si>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</si>
  <si>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</si>
  <si>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</si>
  <si>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</si>
  <si>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</si>
  <si>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</si>
  <si>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</si>
  <si>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</si>
  <si>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</si>
  <si>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</si>
  <si>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</si>
  <si>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</si>
  <si>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</si>
  <si>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</si>
  <si>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</si>
  <si>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</si>
  <si>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</si>
  <si>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</si>
  <si>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</si>
  <si>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</si>
  <si>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</si>
  <si>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</si>
  <si>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</si>
  <si>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</si>
  <si>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</si>
  <si>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</si>
  <si>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</si>
  <si>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</si>
  <si>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</si>
  <si>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</si>
  <si>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</si>
  <si>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</si>
  <si>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</si>
  <si>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</si>
  <si>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</si>
  <si>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</si>
  <si>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</si>
  <si>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</si>
  <si>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</si>
  <si>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</si>
  <si>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</si>
  <si>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</si>
  <si>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</si>
  <si>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</si>
  <si>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</si>
  <si>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</si>
  <si>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</si>
  <si>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</si>
  <si>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</si>
  <si>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</si>
  <si>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</si>
  <si>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</si>
  <si>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</si>
  <si>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</si>
  <si>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</si>
  <si>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</si>
  <si>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</si>
  <si>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</si>
  <si>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</si>
  <si>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</si>
  <si>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</si>
  <si>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</si>
  <si>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</si>
  <si>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</si>
  <si>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</si>
  <si>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</si>
  <si>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</si>
  <si>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</si>
  <si>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</si>
  <si>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</si>
  <si>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</si>
  <si>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</si>
  <si>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</si>
  <si>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</si>
  <si>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</si>
  <si>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</si>
  <si>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</si>
  <si>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</si>
  <si>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</si>
  <si>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</si>
  <si>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</si>
  <si>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</si>
  <si>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</si>
  <si>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</si>
  <si>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</si>
  <si>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</si>
  <si>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</si>
  <si>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</si>
  <si>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</si>
  <si>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</si>
  <si>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</si>
  <si>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</si>
  <si>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</si>
  <si>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</si>
  <si>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</si>
  <si>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</si>
  <si>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</si>
  <si>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</si>
  <si>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</si>
  <si>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</si>
  <si>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</si>
  <si>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</si>
  <si>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</si>
  <si>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</si>
  <si>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</si>
  <si>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</si>
  <si>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</si>
  <si>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</si>
  <si>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</si>
  <si>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</si>
  <si>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</si>
  <si>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</si>
  <si>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</si>
  <si>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</si>
  <si>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</si>
  <si>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</si>
  <si>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</si>
  <si>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</si>
  <si>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</si>
  <si>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</si>
  <si>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</si>
  <si>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</si>
  <si>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</si>
  <si>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</si>
  <si>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</si>
  <si>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</si>
  <si>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</si>
  <si>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</si>
  <si>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</si>
  <si>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</si>
  <si>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</si>
  <si>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</si>
  <si>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</si>
  <si>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</si>
  <si>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</si>
  <si>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</si>
  <si>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</si>
  <si>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</si>
  <si>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</si>
  <si>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</si>
  <si>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</si>
  <si>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</si>
  <si>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</si>
  <si>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</si>
  <si>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</si>
  <si>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</si>
  <si>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</si>
  <si>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</si>
  <si>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</si>
  <si>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</si>
  <si>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</si>
  <si>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</si>
  <si>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</si>
  <si>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</si>
  <si>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</si>
  <si>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</si>
  <si>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</si>
  <si>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</si>
  <si>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</si>
  <si>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</si>
  <si>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</si>
  <si>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</si>
  <si>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</si>
  <si>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</si>
  <si>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</si>
  <si>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</si>
  <si>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</si>
  <si>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</si>
  <si>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</si>
  <si>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</si>
  <si>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</si>
  <si>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</si>
  <si>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</si>
  <si>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</si>
  <si>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</si>
  <si>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</si>
  <si>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</si>
  <si>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</si>
  <si>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</si>
  <si>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</si>
  <si>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</si>
  <si>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</si>
  <si>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</si>
  <si>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</si>
  <si>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</si>
  <si>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</si>
  <si>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</si>
  <si>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</si>
  <si>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</si>
  <si>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</si>
  <si>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</si>
  <si>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</si>
  <si>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</si>
  <si>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</si>
  <si>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</si>
  <si>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</si>
  <si>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</si>
  <si>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</si>
  <si>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</si>
  <si>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</si>
  <si>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</si>
  <si>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</si>
  <si>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</si>
  <si>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</si>
  <si>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</si>
  <si>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</si>
  <si>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</si>
  <si>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</si>
  <si>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</si>
  <si>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</si>
  <si>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</si>
  <si>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</si>
  <si>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</si>
  <si>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</si>
  <si>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</si>
  <si>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</si>
  <si>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</si>
  <si>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</si>
  <si>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</si>
  <si>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</si>
  <si>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</si>
  <si>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</si>
  <si>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</si>
  <si>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</si>
  <si>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</si>
  <si>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</si>
  <si>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</si>
  <si>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</si>
  <si>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</si>
  <si>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</si>
  <si>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</si>
  <si>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</si>
  <si>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</si>
  <si>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</si>
  <si>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</si>
  <si>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</si>
  <si>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</si>
  <si>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</si>
  <si>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</si>
  <si>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</si>
  <si>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</si>
  <si>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</si>
  <si>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</si>
  <si>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</si>
  <si>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</si>
  <si>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</si>
  <si>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</si>
  <si>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</si>
  <si>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</si>
  <si>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</si>
  <si>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</si>
  <si>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</si>
  <si>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</si>
  <si>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</si>
  <si>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</si>
  <si>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</si>
  <si>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</si>
  <si>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</si>
  <si>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</si>
  <si>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</si>
  <si>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</si>
  <si>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</si>
  <si>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</si>
  <si>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</si>
  <si>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</si>
  <si>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</si>
  <si>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</si>
  <si>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</si>
  <si>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</si>
  <si>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</si>
  <si>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</si>
  <si>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</si>
  <si>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</si>
  <si>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</si>
  <si>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</si>
  <si>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</si>
  <si>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</si>
  <si>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</si>
  <si>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</si>
  <si>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</si>
  <si>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</si>
  <si>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</si>
  <si>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</si>
  <si>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</si>
  <si>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</si>
  <si>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</si>
  <si>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</si>
  <si>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</si>
  <si>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</si>
  <si>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</si>
  <si>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</si>
  <si>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</si>
  <si>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</si>
  <si>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</si>
  <si>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</si>
  <si>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</si>
  <si>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</si>
  <si>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</si>
  <si>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</si>
  <si>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</si>
  <si>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</si>
  <si>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</si>
  <si>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</si>
  <si>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</si>
  <si>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</si>
  <si>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</si>
  <si>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</si>
  <si>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</si>
  <si>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</si>
  <si>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</si>
  <si>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</si>
  <si>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</si>
  <si>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</si>
  <si>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</si>
  <si>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</si>
  <si>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</si>
  <si>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</si>
  <si>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</si>
  <si>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</si>
  <si>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</si>
  <si>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</si>
  <si>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</si>
  <si>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</si>
  <si>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</si>
  <si>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</si>
  <si>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</si>
  <si>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</si>
  <si>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</si>
  <si>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</si>
  <si>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</si>
  <si>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</si>
  <si>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</si>
  <si>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</si>
  <si>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</si>
  <si>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</si>
  <si>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</si>
  <si>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</si>
  <si>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</si>
  <si>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</si>
  <si>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</si>
  <si>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</si>
  <si>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</si>
  <si>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</si>
  <si>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</si>
  <si>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</si>
  <si>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</si>
  <si>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</si>
  <si>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</si>
  <si>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</si>
  <si>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</si>
  <si>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</si>
  <si>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</si>
  <si>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</si>
  <si>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</si>
  <si>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</si>
  <si>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</si>
  <si>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</si>
  <si>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</si>
  <si>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</si>
  <si>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</si>
  <si>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</si>
  <si>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</si>
  <si>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</si>
  <si>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</si>
  <si>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</si>
  <si>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</si>
  <si>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</si>
  <si>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</si>
  <si>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</si>
  <si>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</si>
  <si>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</si>
  <si>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</si>
  <si>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</si>
  <si>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</si>
  <si>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</si>
  <si>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</si>
  <si>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</si>
  <si>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</si>
  <si>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</si>
  <si>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</si>
  <si>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</si>
  <si>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</si>
  <si>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</si>
  <si>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</si>
  <si>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</si>
  <si>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</si>
  <si>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</si>
  <si>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</si>
  <si>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</si>
  <si>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</si>
  <si>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</si>
  <si>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</si>
  <si>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</si>
  <si>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</si>
  <si>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</si>
  <si>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</si>
  <si>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</si>
  <si>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</si>
  <si>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</si>
  <si>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</si>
  <si>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</si>
  <si>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</si>
  <si>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</si>
  <si>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</si>
  <si>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</si>
  <si>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</si>
  <si>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</si>
  <si>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</si>
  <si>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</si>
  <si>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</si>
  <si>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</si>
  <si>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</si>
  <si>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</si>
  <si>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</si>
  <si>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</si>
  <si>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</si>
  <si>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</si>
  <si>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</si>
  <si>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</si>
  <si>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</si>
  <si>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</si>
  <si>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</si>
  <si>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</si>
  <si>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</si>
  <si>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</si>
  <si>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</si>
  <si>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</si>
  <si>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</si>
  <si>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</si>
  <si>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</si>
  <si>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</si>
  <si>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</si>
  <si>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</si>
  <si>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</si>
  <si>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</si>
  <si>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</si>
  <si>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</si>
  <si>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</si>
  <si>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</si>
  <si>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</si>
  <si>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</si>
  <si>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</si>
  <si>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</si>
  <si>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</si>
  <si>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</si>
  <si>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</si>
  <si>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</si>
  <si>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</si>
  <si>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</si>
  <si>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</si>
  <si>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</si>
  <si>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</si>
  <si>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</si>
  <si>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</si>
  <si>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</si>
  <si>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</si>
  <si>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</si>
  <si>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</si>
  <si>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</si>
  <si>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</si>
  <si>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</si>
  <si>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</si>
  <si>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</si>
  <si>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</si>
  <si>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</si>
  <si>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</si>
  <si>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</si>
  <si>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</si>
  <si>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</si>
  <si>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</si>
  <si>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</si>
  <si>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</si>
  <si>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</si>
  <si>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</si>
  <si>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</si>
  <si>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</si>
  <si>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</si>
  <si>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</si>
  <si>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</si>
  <si>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</si>
  <si>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</si>
  <si>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</si>
  <si>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</si>
  <si>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</si>
  <si>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</si>
  <si>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</si>
  <si>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</si>
  <si>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</si>
  <si>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</si>
  <si>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</si>
  <si>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</si>
  <si>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</si>
  <si>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</si>
  <si>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</si>
  <si>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</si>
  <si>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</si>
  <si>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</si>
  <si>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</si>
  <si>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</si>
  <si>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</si>
  <si>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</si>
  <si>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</si>
  <si>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</si>
  <si>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</si>
  <si>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</si>
  <si>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</si>
  <si>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</si>
  <si>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</si>
  <si>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</si>
  <si>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</si>
  <si>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</si>
  <si>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</si>
  <si>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</si>
  <si>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</si>
  <si>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</si>
  <si>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</si>
  <si>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</si>
  <si>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</si>
  <si>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</si>
  <si>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</si>
  <si>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</si>
  <si>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</si>
  <si>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</si>
  <si>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</si>
  <si>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</si>
  <si>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</si>
  <si>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</si>
  <si>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</si>
  <si>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</si>
  <si>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</si>
  <si>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</si>
  <si>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</si>
  <si>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</si>
  <si>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</si>
  <si>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</si>
  <si>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</si>
  <si>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</si>
  <si>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</si>
  <si>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</si>
  <si>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</si>
  <si>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</si>
  <si>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</si>
  <si>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</si>
  <si>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</si>
  <si>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</si>
  <si>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</si>
  <si>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</si>
  <si>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</si>
  <si>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</si>
  <si>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</si>
  <si>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</si>
  <si>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</si>
  <si>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</si>
  <si>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</si>
  <si>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</si>
  <si>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</si>
  <si>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</si>
  <si>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</si>
  <si>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</si>
  <si>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</si>
  <si>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</si>
  <si>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</si>
  <si>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</si>
  <si>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</si>
  <si>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</si>
  <si>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</si>
  <si>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</si>
  <si>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</si>
  <si>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</si>
  <si>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</si>
  <si>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</si>
  <si>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</si>
  <si>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</si>
  <si>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</si>
  <si>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</si>
  <si>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</si>
  <si>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</si>
  <si>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</si>
  <si>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</si>
  <si>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</si>
  <si>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</si>
  <si>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</si>
  <si>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</si>
  <si>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</si>
  <si>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</si>
  <si>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</si>
  <si>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</si>
  <si>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</si>
  <si>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</si>
  <si>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</si>
  <si>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</si>
  <si>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</si>
  <si>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</si>
  <si>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</si>
  <si>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</si>
  <si>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</si>
  <si>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</si>
  <si>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</si>
  <si>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</si>
  <si>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</si>
  <si>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</si>
  <si>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</si>
  <si>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</si>
  <si>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</si>
  <si>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</si>
  <si>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</si>
  <si>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</si>
  <si>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</si>
  <si>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</si>
  <si>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</si>
  <si>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</si>
  <si>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</si>
  <si>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</si>
  <si>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</si>
  <si>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</si>
  <si>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</si>
  <si>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</si>
  <si>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</si>
  <si>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</si>
  <si>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</si>
  <si>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</si>
  <si>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</si>
  <si>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</si>
  <si>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</si>
  <si>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</si>
  <si>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</si>
  <si>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</si>
  <si>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</si>
  <si>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</si>
  <si>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</si>
  <si>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</si>
  <si>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</si>
  <si>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</si>
  <si>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</si>
  <si>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</si>
  <si>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</si>
  <si>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</si>
  <si>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</si>
  <si>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</si>
  <si>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</si>
  <si>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</si>
  <si>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</si>
  <si>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</si>
  <si>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</si>
  <si>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</si>
  <si>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</si>
  <si>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</si>
  <si>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</si>
  <si>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</si>
  <si>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</si>
  <si>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</si>
  <si>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</si>
  <si>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</si>
  <si>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</si>
  <si>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</si>
  <si>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</si>
  <si>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</si>
  <si>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</si>
  <si>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</si>
  <si>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</si>
  <si>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</si>
  <si>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</si>
  <si>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</si>
  <si>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</si>
  <si>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</si>
  <si>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</si>
  <si>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</si>
  <si>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</si>
  <si>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</si>
  <si>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</si>
  <si>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</si>
  <si>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</si>
  <si>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</si>
  <si>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</si>
  <si>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</si>
  <si>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</si>
  <si>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</si>
  <si>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</si>
  <si>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</si>
  <si>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</si>
  <si>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</si>
  <si>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</si>
  <si>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</si>
  <si>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</si>
  <si>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</si>
  <si>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</si>
  <si>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</si>
  <si>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</si>
  <si>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</si>
  <si>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</si>
  <si>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</si>
  <si>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</si>
  <si>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</si>
  <si>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</si>
  <si>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</si>
  <si>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</si>
  <si>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</si>
  <si>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</si>
  <si>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</si>
  <si>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</si>
  <si>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</si>
  <si>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</si>
  <si>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</si>
  <si>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</si>
  <si>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</si>
  <si>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</si>
  <si>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</si>
  <si>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</si>
  <si>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</si>
  <si>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</si>
  <si>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</si>
  <si>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</si>
  <si>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</si>
  <si>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</si>
  <si>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</si>
  <si>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</si>
  <si>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</si>
  <si>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</si>
  <si>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</si>
  <si>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</si>
  <si>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</si>
  <si>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</si>
  <si>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</si>
  <si>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</si>
  <si>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</si>
  <si>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</si>
  <si>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</si>
  <si>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</si>
  <si>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</si>
  <si>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</si>
  <si>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</si>
  <si>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</si>
  <si>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</si>
  <si>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</si>
  <si>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</si>
  <si>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</si>
  <si>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</si>
  <si>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</si>
  <si>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</si>
  <si>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</si>
  <si>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</si>
  <si>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</si>
  <si>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</si>
  <si>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</si>
  <si>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</si>
  <si>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</si>
  <si>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</si>
  <si>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</si>
  <si>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</si>
  <si>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</si>
  <si>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</si>
  <si>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</si>
  <si>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</si>
  <si>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</si>
  <si>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</si>
  <si>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</si>
  <si>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</si>
  <si>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</si>
  <si>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</si>
  <si>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</si>
  <si>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</si>
  <si>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</si>
  <si>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</si>
  <si>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</si>
  <si>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</si>
  <si>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</si>
  <si>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</si>
  <si>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</si>
  <si>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</si>
  <si>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</si>
  <si>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</si>
  <si>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</si>
  <si>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</si>
  <si>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</si>
  <si>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</si>
  <si>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</si>
  <si>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</si>
  <si>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</si>
  <si>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</si>
  <si>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</si>
  <si>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</si>
  <si>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</si>
  <si>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</si>
  <si>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</si>
  <si>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</si>
  <si>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</si>
  <si>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</si>
  <si>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</si>
  <si>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</si>
  <si>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</si>
  <si>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</si>
  <si>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</si>
  <si>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</si>
  <si>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</si>
  <si>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</si>
  <si>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</si>
  <si>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</si>
  <si>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</si>
  <si>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</si>
  <si>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</si>
  <si>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</si>
  <si>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</si>
  <si>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</si>
  <si>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</si>
  <si>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</si>
  <si>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</si>
  <si>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</si>
  <si>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</si>
  <si>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</si>
  <si>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</si>
  <si>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</si>
  <si>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</si>
  <si>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</si>
  <si>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</si>
  <si>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</si>
  <si>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</si>
  <si>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</si>
  <si>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</si>
  <si>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</si>
  <si>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</si>
  <si>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</si>
  <si>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</si>
  <si>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</si>
  <si>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</si>
  <si>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</si>
  <si>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</si>
  <si>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</si>
  <si>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</si>
  <si>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</si>
  <si>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</si>
  <si>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</si>
  <si>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</si>
  <si>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</si>
  <si>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</si>
  <si>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</si>
  <si>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</si>
  <si>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</si>
  <si>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</si>
  <si>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</si>
  <si>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</si>
  <si>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</si>
  <si>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</si>
  <si>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</si>
  <si>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</si>
  <si>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</si>
  <si>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</si>
  <si>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</si>
  <si>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</si>
  <si>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</si>
  <si>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</si>
  <si>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</si>
  <si>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</si>
  <si>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</si>
  <si>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</si>
  <si>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</si>
  <si>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</si>
  <si>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</si>
  <si>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</si>
  <si>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</si>
  <si>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</si>
  <si>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</si>
  <si>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</si>
  <si>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</si>
  <si>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</si>
  <si>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</si>
  <si>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</si>
  <si>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</si>
  <si>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</si>
  <si>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</si>
  <si>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</si>
  <si>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</si>
  <si>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</si>
  <si>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</si>
  <si>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</si>
  <si>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</si>
  <si>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</si>
  <si>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</si>
  <si>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</si>
  <si>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</si>
  <si>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</si>
  <si>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</si>
  <si>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</si>
  <si>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</si>
  <si>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</si>
  <si>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</si>
  <si>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</si>
  <si>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</si>
  <si>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</si>
  <si>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</si>
  <si>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</si>
  <si>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</si>
  <si>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</si>
  <si>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</si>
  <si>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</si>
  <si>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</si>
  <si>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</si>
  <si>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</si>
  <si>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</si>
  <si>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</si>
  <si>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</si>
  <si>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</si>
  <si>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</si>
  <si>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</si>
  <si>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</si>
  <si>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</si>
  <si>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</si>
  <si>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</si>
  <si>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</si>
  <si>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</si>
  <si>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</si>
  <si>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</si>
  <si>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</si>
  <si>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</si>
  <si>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</si>
  <si>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</si>
  <si>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</si>
  <si>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</si>
  <si>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</si>
  <si>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</si>
  <si>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</si>
  <si>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</si>
  <si>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</si>
  <si>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</si>
  <si>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</si>
  <si>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</si>
  <si>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</si>
  <si>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</si>
  <si>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</si>
  <si>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</si>
  <si>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</si>
  <si>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</si>
  <si>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</si>
  <si>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</si>
  <si>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</si>
  <si>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</si>
  <si>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</si>
  <si>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</si>
  <si>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</si>
  <si>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</si>
  <si>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</si>
  <si>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</si>
  <si>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</si>
  <si>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</si>
  <si>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</si>
  <si>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</si>
  <si>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</si>
  <si>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</si>
  <si>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</si>
  <si>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</si>
  <si>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</si>
  <si>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</si>
  <si>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</si>
  <si>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</si>
  <si>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</si>
  <si>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</si>
  <si>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</si>
  <si>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</si>
  <si>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</si>
  <si>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</si>
  <si>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</si>
  <si>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</si>
  <si>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</si>
  <si>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</si>
  <si>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</si>
  <si>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</si>
  <si>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</si>
  <si>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</si>
  <si>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</si>
  <si>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</si>
  <si>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</si>
  <si>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</si>
  <si>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</si>
  <si>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</si>
  <si>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</si>
  <si>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</si>
  <si>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</si>
  <si>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</si>
  <si>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</si>
  <si>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</si>
  <si>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</si>
  <si>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</si>
  <si>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</si>
  <si>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</si>
  <si>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</si>
  <si>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</si>
  <si>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</si>
  <si>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</si>
  <si>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</si>
  <si>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</si>
  <si>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</si>
  <si>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</si>
  <si>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</si>
  <si>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</si>
  <si>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</si>
  <si>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</si>
  <si>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</si>
  <si>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</si>
  <si>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</si>
  <si>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</si>
  <si>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</si>
  <si>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</si>
  <si>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</si>
  <si>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</si>
  <si>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</si>
  <si>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</si>
  <si>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</si>
  <si>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</si>
  <si>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</si>
  <si>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</si>
  <si>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</si>
  <si>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</si>
  <si>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</si>
  <si>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</si>
  <si>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</si>
  <si>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</si>
  <si>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</si>
  <si>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</si>
  <si>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</si>
  <si>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</si>
  <si>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</si>
  <si>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</si>
  <si>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</si>
  <si>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</si>
  <si>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</si>
  <si>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</si>
  <si>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</si>
  <si>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</si>
  <si>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</si>
  <si>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</si>
  <si>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</si>
  <si>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</si>
  <si>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</si>
  <si>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</si>
  <si>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</si>
  <si>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</si>
  <si>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</si>
  <si>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</si>
  <si>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</si>
  <si>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</si>
  <si>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</si>
  <si>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</si>
  <si>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</si>
  <si>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</si>
  <si>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</si>
  <si>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</si>
  <si>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</si>
  <si>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</si>
  <si>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</si>
  <si>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</si>
  <si>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</si>
  <si>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</si>
  <si>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</si>
  <si>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</si>
  <si>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</si>
  <si>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</si>
  <si>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</si>
  <si>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</si>
  <si>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</si>
  <si>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</si>
  <si>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</si>
  <si>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</si>
  <si>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</si>
  <si>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</si>
  <si>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</si>
  <si>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</si>
  <si>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</si>
  <si>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</si>
  <si>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</si>
  <si>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</si>
  <si>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</si>
  <si>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</si>
  <si>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</si>
  <si>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</si>
  <si>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</si>
  <si>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</si>
  <si>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</si>
  <si>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</si>
  <si>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</si>
  <si>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</si>
  <si>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</si>
  <si>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</si>
  <si>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</si>
  <si>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</si>
  <si>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</si>
  <si>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</si>
  <si>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</si>
  <si>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</si>
  <si>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</si>
  <si>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</si>
  <si>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</si>
  <si>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</si>
  <si>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</si>
  <si>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</si>
  <si>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</si>
  <si>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</si>
  <si>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</si>
  <si>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</si>
  <si>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</si>
  <si>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</si>
  <si>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</si>
  <si>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</si>
  <si>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</si>
  <si>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</si>
  <si>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</si>
  <si>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</si>
  <si>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</si>
  <si>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</si>
  <si>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</si>
  <si>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</si>
  <si>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</si>
  <si>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</si>
  <si>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</si>
  <si>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</si>
  <si>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</si>
  <si>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</si>
  <si>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</si>
  <si>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</si>
  <si>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</si>
  <si>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</si>
  <si>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</si>
  <si>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</si>
  <si>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</si>
  <si>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</si>
  <si>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</si>
  <si>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</si>
  <si>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</si>
  <si>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</si>
  <si>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</si>
  <si>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</si>
  <si>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</si>
  <si>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</si>
  <si>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</si>
  <si>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</si>
  <si>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</si>
  <si>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</si>
  <si>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</si>
  <si>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</si>
  <si>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</si>
  <si>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</si>
  <si>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</si>
  <si>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</si>
  <si>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</si>
  <si>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</si>
  <si>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</si>
  <si>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</si>
  <si>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</si>
  <si>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</si>
  <si>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</si>
  <si>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</si>
  <si>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</si>
  <si>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</si>
  <si>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</si>
  <si>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</si>
  <si>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</si>
  <si>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</si>
  <si>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</si>
  <si>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</si>
  <si>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</si>
  <si>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</si>
  <si>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</si>
  <si>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</si>
  <si>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</si>
  <si>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</si>
  <si>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</si>
  <si>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</si>
  <si>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</si>
  <si>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</si>
  <si>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</si>
  <si>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</si>
  <si>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</si>
  <si>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</si>
  <si>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</si>
  <si>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</si>
  <si>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</si>
  <si>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</si>
  <si>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</si>
  <si>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</si>
  <si>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</si>
  <si>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</si>
  <si>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</si>
  <si>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</si>
  <si>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</si>
  <si>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</si>
  <si>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</si>
  <si>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</si>
  <si>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</si>
  <si>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</si>
  <si>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</si>
  <si>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</si>
  <si>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</si>
  <si>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</si>
  <si>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</si>
  <si>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</si>
  <si>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</si>
  <si>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</si>
  <si>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</si>
  <si>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</si>
  <si>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</si>
  <si>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</si>
  <si>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</si>
  <si>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</si>
  <si>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</si>
  <si>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</si>
  <si>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</si>
  <si>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</si>
  <si>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</si>
  <si>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</si>
  <si>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</si>
  <si>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</si>
  <si>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</si>
  <si>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</si>
  <si>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</si>
  <si>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</si>
  <si>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</si>
  <si>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</si>
  <si>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</si>
  <si>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</si>
  <si>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</si>
  <si>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</si>
  <si>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</si>
  <si>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</si>
  <si>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</si>
  <si>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</si>
  <si>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</si>
  <si>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</si>
  <si>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</si>
  <si>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</si>
  <si>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</si>
  <si>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</si>
  <si>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</si>
  <si>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</si>
  <si>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</si>
  <si>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</si>
  <si>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</si>
  <si>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</si>
  <si>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</si>
  <si>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</si>
  <si>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</si>
  <si>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</si>
  <si>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</si>
  <si>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</si>
  <si>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</si>
  <si>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</si>
  <si>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</si>
  <si>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</si>
  <si>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</si>
  <si>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</si>
  <si>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</si>
  <si>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</si>
  <si>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</si>
  <si>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</si>
  <si>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</si>
  <si>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</si>
  <si>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</si>
  <si>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</si>
  <si>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</si>
  <si>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</si>
  <si>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</si>
  <si>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</si>
  <si>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</si>
  <si>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</si>
  <si>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</si>
  <si>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</si>
  <si>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</si>
  <si>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</si>
  <si>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</si>
  <si>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</si>
  <si>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</si>
  <si>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</si>
  <si>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</si>
  <si>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</si>
  <si>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</si>
  <si>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</si>
  <si>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</si>
  <si>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</si>
  <si>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</si>
  <si>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</si>
  <si>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</si>
  <si>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</si>
  <si>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</si>
  <si>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</si>
  <si>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</si>
  <si>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</si>
  <si>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</si>
  <si>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</si>
  <si>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</si>
  <si>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</si>
  <si>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</si>
  <si>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</si>
  <si>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</si>
  <si>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</si>
  <si>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</si>
  <si>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</si>
  <si>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</si>
  <si>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</si>
  <si>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</si>
  <si>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</si>
  <si>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</si>
  <si>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</si>
  <si>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</si>
  <si>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</si>
  <si>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</si>
  <si>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</si>
  <si>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</si>
  <si>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</si>
  <si>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</si>
  <si>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</si>
  <si>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</si>
  <si>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</si>
  <si>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</si>
  <si>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</si>
  <si>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</si>
  <si>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</si>
  <si>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</si>
  <si>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</si>
  <si>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</si>
  <si>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</si>
  <si>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</si>
  <si>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</si>
  <si>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</si>
  <si>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</si>
  <si>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</si>
  <si>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</si>
  <si>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</si>
  <si>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</si>
  <si>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</si>
  <si>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</si>
  <si>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</si>
  <si>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</si>
  <si>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</si>
  <si>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</si>
  <si>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</si>
  <si>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</si>
  <si>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</si>
  <si>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</si>
  <si>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</si>
  <si>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</si>
  <si>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</si>
  <si>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</si>
  <si>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</si>
  <si>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</si>
  <si>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</si>
  <si>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</si>
  <si>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</si>
  <si>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</si>
  <si>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</si>
  <si>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</si>
  <si>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</si>
  <si>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</si>
  <si>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</si>
  <si>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</si>
  <si>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</si>
  <si>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</si>
  <si>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</si>
  <si>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</si>
  <si>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</si>
  <si>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</si>
  <si>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</si>
  <si>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</si>
  <si>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</si>
  <si>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</si>
  <si>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</si>
  <si>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</si>
  <si>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</si>
  <si>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</si>
  <si>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</si>
  <si>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</si>
  <si>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</si>
  <si>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</si>
  <si>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</si>
  <si>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</si>
  <si>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</si>
  <si>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</si>
  <si>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</si>
  <si>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</si>
  <si>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</si>
  <si>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</si>
  <si>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</si>
  <si>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</si>
  <si>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</si>
  <si>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</si>
  <si>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</si>
  <si>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</si>
  <si>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</si>
  <si>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</si>
  <si>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</si>
  <si>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</si>
  <si>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</si>
  <si>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</si>
  <si>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</si>
  <si>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</si>
  <si>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</si>
  <si>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</si>
  <si>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</si>
  <si>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</si>
  <si>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</si>
  <si>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</si>
  <si>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</si>
  <si>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</si>
  <si>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</si>
  <si>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</si>
  <si>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</si>
  <si>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</si>
  <si>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</si>
  <si>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</si>
  <si>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</si>
  <si>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</si>
  <si>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</si>
  <si>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</si>
  <si>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</si>
  <si>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</si>
  <si>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</si>
  <si>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</si>
  <si>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</si>
  <si>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</si>
  <si>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</si>
  <si>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</si>
  <si>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</si>
  <si>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</si>
  <si>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</si>
  <si>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</si>
  <si>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</si>
  <si>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</si>
  <si>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</si>
  <si>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</si>
  <si>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</si>
  <si>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</si>
  <si>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</si>
  <si>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</si>
  <si>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</si>
  <si>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</si>
  <si>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</si>
  <si>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</si>
  <si>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</si>
  <si>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</si>
  <si>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</si>
  <si>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</si>
  <si>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</si>
  <si>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</si>
  <si>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</si>
  <si>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</si>
  <si>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</si>
  <si>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</si>
  <si>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</si>
  <si>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</si>
  <si>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</si>
  <si>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</si>
  <si>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</si>
  <si>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</si>
  <si>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</si>
  <si>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</si>
  <si>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</si>
  <si>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</si>
  <si>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</si>
  <si>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</si>
  <si>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</si>
  <si>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</si>
  <si>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</si>
  <si>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</si>
  <si>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</si>
  <si>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</si>
  <si>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</si>
  <si>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</si>
  <si>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</si>
  <si>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</si>
  <si>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</si>
  <si>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</si>
  <si>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</si>
  <si>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</si>
  <si>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</si>
  <si>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</si>
  <si>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</si>
  <si>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</si>
  <si>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</si>
  <si>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</si>
  <si>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</si>
  <si>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</si>
  <si>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</si>
  <si>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</si>
  <si>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</si>
  <si>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</si>
  <si>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</si>
  <si>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</si>
  <si>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</si>
  <si>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</si>
  <si>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</si>
  <si>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</si>
  <si>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</si>
  <si>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</si>
  <si>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</si>
  <si>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</si>
  <si>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</si>
  <si>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</si>
  <si>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</si>
  <si>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</si>
  <si>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</si>
  <si>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</si>
  <si>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</si>
  <si>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</si>
  <si>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</si>
  <si>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</si>
  <si>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</si>
  <si>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</si>
  <si>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</si>
  <si>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</si>
  <si>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</si>
  <si>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</si>
  <si>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</si>
  <si>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</si>
  <si>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</si>
  <si>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</si>
  <si>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</si>
  <si>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</si>
  <si>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</si>
  <si>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</si>
  <si>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</si>
  <si>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</si>
  <si>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</si>
  <si>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</si>
  <si>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</si>
  <si>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</si>
  <si>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</si>
  <si>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</si>
  <si>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</si>
  <si>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</si>
  <si>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</si>
  <si>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</si>
  <si>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</si>
  <si>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</si>
  <si>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</si>
  <si>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</si>
  <si>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</si>
  <si>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</si>
  <si>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</si>
  <si>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</si>
  <si>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</si>
  <si>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</si>
  <si>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</si>
  <si>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</si>
  <si>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</si>
  <si>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</si>
  <si>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</si>
  <si>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</si>
  <si>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</si>
  <si>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</si>
  <si>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</si>
  <si>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</si>
  <si>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</si>
  <si>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</si>
  <si>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</si>
  <si>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</si>
  <si>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</si>
  <si>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</si>
  <si>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</si>
  <si>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</si>
  <si>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</si>
  <si>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</si>
  <si>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</si>
  <si>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</si>
  <si>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</si>
  <si>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</si>
  <si>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</si>
  <si>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</si>
  <si>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</si>
  <si>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</si>
  <si>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</si>
  <si>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</si>
  <si>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</si>
  <si>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</si>
  <si>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</si>
  <si>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</si>
  <si>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</si>
  <si>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</si>
  <si>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</si>
  <si>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</si>
  <si>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</si>
  <si>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</si>
  <si>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</si>
  <si>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</si>
  <si>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</si>
  <si>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</si>
  <si>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</si>
  <si>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</si>
  <si>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</si>
  <si>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</si>
  <si>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</si>
  <si>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</si>
  <si>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</si>
  <si>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</si>
  <si>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</si>
  <si>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</si>
  <si>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</si>
  <si>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</si>
  <si>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</si>
  <si>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</si>
  <si>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</si>
  <si>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</si>
  <si>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</si>
  <si>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</si>
  <si>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</si>
  <si>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</si>
  <si>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</si>
  <si>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</si>
  <si>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</si>
  <si>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</si>
  <si>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</si>
  <si>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</si>
  <si>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</si>
  <si>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</si>
  <si>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</si>
  <si>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</si>
  <si>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</si>
  <si>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</si>
  <si>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</si>
  <si>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</si>
  <si>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</si>
  <si>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</si>
  <si>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</si>
  <si>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</si>
  <si>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</si>
  <si>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</si>
  <si>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</si>
  <si>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</si>
  <si>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</si>
  <si>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</si>
  <si>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</si>
  <si>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</si>
  <si>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</si>
  <si>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</si>
  <si>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</si>
  <si>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</si>
  <si>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</si>
  <si>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</si>
  <si>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</si>
  <si>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</si>
  <si>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</si>
  <si>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</si>
  <si>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</si>
  <si>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</si>
  <si>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</si>
  <si>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</si>
  <si>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</si>
  <si>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</si>
  <si>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</si>
  <si>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</si>
  <si>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</si>
  <si>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</si>
  <si>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</si>
  <si>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</si>
  <si>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</si>
  <si>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</si>
  <si>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</si>
  <si>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</si>
  <si>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</si>
  <si>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</si>
  <si>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</si>
  <si>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</si>
  <si>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</si>
  <si>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</si>
  <si>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</si>
  <si>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</si>
  <si>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</si>
  <si>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</si>
  <si>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</si>
  <si>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</si>
  <si>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</si>
  <si>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</si>
  <si>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</si>
  <si>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</si>
  <si>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</si>
  <si>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</si>
  <si>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</si>
  <si>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</si>
  <si>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</si>
  <si>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</si>
  <si>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</si>
  <si>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</si>
  <si>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</si>
  <si>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</si>
  <si>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</si>
  <si>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</si>
  <si>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</si>
  <si>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</si>
  <si>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</si>
  <si>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</si>
  <si>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</si>
  <si>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</si>
  <si>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</si>
  <si>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</si>
  <si>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</si>
  <si>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</si>
  <si>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</si>
  <si>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</si>
  <si>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</si>
  <si>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</si>
  <si>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</si>
  <si>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</si>
  <si>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</si>
  <si>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</si>
  <si>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</si>
  <si>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</si>
  <si>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</si>
  <si>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</si>
  <si>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</si>
  <si>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</si>
  <si>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</si>
  <si>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</si>
  <si>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</si>
  <si>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</si>
  <si>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</si>
  <si>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</si>
  <si>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</si>
  <si>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</si>
  <si>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</si>
  <si>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</si>
  <si>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</si>
  <si>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</si>
  <si>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</si>
  <si>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</si>
  <si>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</si>
  <si>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</si>
  <si>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</si>
  <si>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</si>
  <si>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</si>
  <si>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</si>
  <si>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</si>
  <si>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</si>
  <si>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</si>
  <si>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</si>
  <si>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</si>
  <si>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</si>
  <si>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</si>
  <si>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</si>
  <si>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</si>
  <si>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</si>
  <si>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</si>
  <si>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</si>
  <si>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</si>
  <si>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</si>
  <si>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</si>
  <si>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</si>
  <si>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</si>
  <si>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</si>
  <si>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</si>
  <si>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</si>
  <si>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</si>
  <si>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</si>
  <si>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</si>
  <si>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</si>
  <si>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</si>
  <si>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</si>
  <si>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</si>
  <si>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</si>
  <si>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</si>
  <si>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</si>
  <si>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</si>
  <si>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</si>
  <si>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</si>
  <si>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</si>
  <si>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</si>
  <si>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</si>
  <si>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</si>
  <si>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</si>
  <si>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</si>
  <si>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</si>
  <si>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</si>
  <si>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</si>
  <si>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</si>
  <si>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</si>
  <si>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</si>
  <si>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</si>
  <si>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</si>
  <si>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</si>
  <si>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</si>
  <si>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</si>
  <si>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</si>
  <si>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</si>
  <si>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</si>
  <si>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</si>
  <si>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</si>
  <si>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</si>
  <si>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</si>
  <si>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</si>
  <si>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</si>
  <si>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</si>
  <si>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</si>
  <si>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</si>
  <si>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</si>
  <si>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</si>
  <si>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</si>
  <si>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</si>
  <si>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</si>
  <si>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</si>
  <si>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</si>
  <si>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</si>
  <si>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</si>
  <si>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</si>
  <si>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</si>
  <si>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</si>
  <si>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</si>
  <si>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</si>
  <si>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</si>
  <si>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</si>
  <si>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</si>
  <si>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</si>
  <si>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</si>
  <si>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</si>
  <si>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</si>
  <si>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</si>
  <si>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</si>
  <si>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</si>
  <si>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</si>
  <si>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</si>
  <si>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</si>
  <si>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</si>
  <si>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</si>
  <si>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</si>
  <si>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</si>
  <si>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</si>
  <si>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</si>
  <si>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</si>
  <si>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</si>
  <si>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</si>
  <si>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</si>
  <si>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</si>
  <si>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</si>
  <si>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</si>
  <si>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</si>
  <si>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</si>
  <si>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</si>
  <si>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</si>
  <si>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</si>
  <si>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</si>
  <si>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</si>
  <si>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</si>
  <si>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</si>
  <si>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</si>
  <si>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</si>
  <si>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</si>
  <si>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</si>
  <si>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</si>
  <si>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</si>
  <si>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</si>
  <si>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</si>
  <si>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</si>
  <si>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</si>
  <si>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</si>
  <si>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</si>
  <si>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</si>
  <si>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</si>
  <si>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</si>
  <si>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</si>
  <si>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</si>
  <si>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</si>
  <si>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</si>
  <si>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</si>
  <si>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</si>
  <si>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</si>
  <si>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</si>
  <si>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</si>
  <si>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</si>
  <si>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</si>
  <si>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</si>
  <si>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</si>
  <si>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</si>
  <si>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</si>
  <si>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</si>
  <si>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</si>
  <si>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</si>
  <si>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</si>
  <si>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</si>
  <si>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</si>
  <si>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</si>
  <si>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</si>
  <si>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</si>
  <si>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</si>
  <si>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</si>
  <si>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</si>
  <si>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</si>
  <si>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</si>
  <si>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</si>
  <si>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</si>
  <si>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</si>
  <si>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</si>
  <si>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</si>
  <si>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</si>
  <si>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</si>
  <si>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</si>
  <si>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</si>
  <si>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</si>
  <si>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</si>
  <si>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</si>
  <si>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</si>
  <si>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</si>
  <si>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</si>
  <si>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</si>
  <si>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</si>
  <si>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</si>
  <si>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</si>
  <si>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</si>
  <si>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</si>
  <si>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</si>
  <si>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</si>
  <si>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</si>
  <si>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</si>
  <si>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</si>
  <si>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</si>
  <si>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</si>
  <si>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</si>
  <si>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</si>
  <si>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</si>
  <si>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</si>
  <si>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</si>
  <si>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</si>
  <si>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</si>
  <si>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</si>
  <si>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</si>
  <si>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</si>
  <si>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</si>
  <si>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</si>
  <si>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</si>
  <si>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</si>
  <si>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</si>
  <si>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</si>
  <si>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</si>
  <si>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</si>
  <si>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</si>
  <si>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</si>
  <si>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</si>
  <si>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</si>
  <si>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</si>
  <si>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</si>
  <si>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</si>
  <si>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</si>
  <si>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</si>
  <si>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</si>
  <si>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</si>
  <si>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</si>
  <si>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</si>
  <si>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</si>
  <si>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</si>
  <si>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</si>
  <si>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</si>
  <si>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</si>
  <si>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</si>
  <si>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</si>
  <si>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</si>
  <si>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</si>
  <si>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</si>
  <si>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</si>
  <si>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</si>
  <si>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</si>
  <si>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</si>
  <si>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</si>
  <si>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</si>
  <si>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</si>
  <si>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</si>
  <si>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</si>
  <si>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</si>
  <si>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</si>
  <si>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</si>
  <si>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</si>
  <si>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</si>
  <si>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</si>
  <si>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</si>
  <si>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</si>
  <si>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</si>
  <si>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</si>
  <si>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</si>
  <si>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</si>
  <si>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</si>
  <si>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</si>
  <si>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</si>
  <si>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</si>
  <si>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</si>
  <si>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</si>
  <si>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</si>
  <si>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</si>
  <si>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</si>
  <si>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</si>
  <si>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</si>
  <si>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</si>
  <si>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</si>
  <si>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</si>
  <si>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</si>
  <si>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</si>
  <si>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</si>
  <si>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</si>
  <si>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</si>
  <si>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</si>
  <si>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</si>
  <si>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</si>
  <si>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</si>
  <si>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</si>
  <si>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</si>
  <si>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</si>
  <si>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</si>
  <si>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</si>
  <si>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</si>
  <si>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</si>
  <si>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</si>
  <si>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</si>
  <si>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</si>
  <si>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</si>
  <si>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</si>
  <si>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</si>
  <si>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</si>
  <si>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</si>
  <si>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</si>
  <si>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</si>
  <si>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</si>
  <si>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</si>
  <si>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</si>
  <si>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</si>
  <si>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</si>
  <si>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</si>
  <si>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</si>
  <si>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</si>
  <si>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</si>
  <si>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</si>
  <si>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</si>
  <si>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</si>
  <si>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</si>
  <si>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</si>
  <si>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</si>
  <si>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</si>
  <si>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</si>
  <si>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</si>
  <si>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</si>
  <si>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</si>
  <si>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</si>
  <si>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</si>
  <si>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</si>
  <si>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</si>
  <si>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</si>
  <si>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</si>
  <si>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</si>
  <si>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</si>
  <si>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</si>
  <si>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</si>
  <si>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</si>
  <si>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</si>
  <si>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</si>
  <si>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</si>
  <si>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</si>
  <si>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</si>
  <si>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</si>
  <si>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</si>
  <si>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</si>
  <si>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</si>
  <si>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</si>
  <si>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</si>
  <si>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</si>
  <si>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</si>
  <si>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</si>
  <si>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</si>
  <si>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</si>
  <si>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</si>
  <si>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</si>
  <si>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</si>
  <si>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</si>
  <si>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</si>
  <si>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</si>
  <si>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</si>
  <si>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</si>
  <si>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</si>
  <si>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</si>
  <si>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</si>
  <si>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</si>
  <si>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</si>
  <si>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</si>
  <si>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</si>
  <si>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</si>
  <si>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</si>
  <si>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</si>
  <si>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</si>
  <si>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</si>
  <si>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</si>
  <si>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</si>
  <si>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</si>
  <si>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</si>
  <si>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</si>
  <si>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</si>
  <si>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</si>
  <si>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</si>
  <si>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</si>
  <si>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</si>
  <si>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</si>
  <si>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</si>
  <si>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</si>
  <si>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</si>
  <si>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</si>
  <si>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</si>
  <si>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</si>
  <si>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</si>
  <si>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</si>
  <si>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</si>
  <si>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</si>
  <si>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</si>
  <si>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</si>
  <si>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</si>
  <si>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</si>
  <si>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</si>
  <si>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</si>
  <si>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</si>
  <si>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</si>
  <si>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</si>
  <si>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</si>
  <si>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</si>
  <si>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</si>
  <si>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</si>
  <si>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</si>
  <si>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</si>
  <si>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</si>
  <si>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</si>
  <si>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</si>
  <si>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</si>
  <si>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</si>
  <si>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</si>
  <si>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</si>
  <si>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</si>
  <si>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</si>
  <si>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</si>
  <si>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</si>
  <si>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</si>
  <si>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</si>
  <si>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</si>
  <si>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</si>
  <si>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</si>
  <si>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</si>
  <si>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</si>
  <si>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</si>
  <si>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</si>
  <si>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</si>
  <si>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</si>
  <si>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</si>
  <si>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</si>
  <si>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</si>
  <si>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</si>
  <si>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</si>
  <si>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</si>
  <si>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</si>
  <si>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</si>
  <si>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</si>
  <si>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</si>
  <si>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</si>
  <si>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</si>
  <si>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</si>
  <si>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</si>
  <si>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</si>
  <si>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</si>
  <si>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</si>
  <si>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</si>
  <si>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</si>
  <si>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</si>
  <si>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</si>
  <si>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</si>
  <si>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</si>
  <si>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</si>
  <si>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</si>
  <si>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</si>
  <si>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</si>
  <si>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</si>
  <si>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</si>
  <si>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</si>
  <si>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</si>
  <si>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</si>
  <si>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</si>
  <si>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</si>
  <si>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</si>
  <si>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</si>
  <si>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</si>
  <si>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</si>
  <si>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</si>
  <si>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</si>
  <si>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</si>
  <si>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</si>
  <si>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</si>
  <si>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</si>
  <si>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</si>
  <si>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</si>
  <si>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</si>
  <si>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</si>
  <si>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</si>
  <si>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</si>
  <si>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</si>
  <si>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</si>
  <si>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</si>
  <si>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</si>
  <si>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</si>
  <si>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</si>
  <si>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</si>
  <si>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</si>
  <si>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</si>
  <si>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</si>
  <si>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</si>
  <si>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</si>
  <si>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</si>
  <si>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</si>
  <si>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</si>
  <si>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</si>
  <si>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</si>
  <si>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</si>
  <si>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</si>
  <si>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</si>
  <si>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</si>
  <si>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</si>
  <si>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</si>
  <si>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</si>
  <si>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</si>
  <si>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</si>
  <si>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</si>
  <si>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</si>
  <si>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</si>
  <si>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</si>
  <si>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</si>
  <si>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</si>
  <si>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</si>
  <si>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</si>
  <si>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</si>
  <si>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</si>
  <si>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</si>
  <si>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</si>
  <si>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</si>
  <si>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</si>
  <si>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</si>
  <si>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</si>
  <si>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</si>
  <si>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</si>
  <si>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</si>
  <si>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</si>
  <si>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</si>
  <si>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</si>
  <si>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</si>
  <si>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</si>
  <si>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</si>
  <si>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</si>
  <si>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</si>
  <si>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</si>
  <si>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</si>
  <si>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</si>
  <si>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</si>
  <si>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</si>
  <si>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</si>
  <si>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</si>
  <si>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</si>
  <si>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</si>
  <si>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</si>
  <si>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</si>
  <si>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</si>
  <si>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</si>
  <si>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</si>
  <si>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</si>
  <si>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</si>
  <si>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</si>
  <si>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</si>
  <si>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</si>
  <si>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</si>
  <si>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</si>
  <si>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</si>
  <si>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</si>
  <si>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</si>
  <si>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</si>
  <si>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</si>
  <si>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</si>
  <si>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</si>
  <si>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</si>
  <si>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</si>
  <si>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</si>
  <si>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</si>
  <si>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</si>
  <si>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</si>
  <si>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</si>
  <si>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</si>
  <si>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</si>
  <si>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</si>
  <si>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</si>
  <si>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</si>
  <si>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</si>
  <si>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</si>
  <si>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</si>
  <si>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</si>
  <si>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</si>
  <si>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</si>
  <si>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</si>
  <si>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</si>
  <si>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</si>
  <si>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</si>
  <si>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</si>
  <si>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</si>
  <si>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</si>
  <si>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</si>
  <si>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</si>
  <si>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</si>
  <si>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</si>
  <si>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</si>
  <si>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</si>
  <si>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</si>
  <si>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</si>
  <si>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</si>
  <si>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</si>
  <si>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</si>
  <si>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</si>
  <si>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</si>
  <si>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</si>
  <si>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</si>
  <si>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</si>
  <si>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</si>
  <si>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</si>
  <si>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</si>
  <si>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</si>
  <si>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</si>
  <si>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</si>
  <si>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</si>
  <si>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</si>
  <si>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</si>
  <si>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</si>
  <si>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</si>
  <si>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</si>
  <si>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</si>
  <si>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</si>
  <si>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</si>
  <si>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</si>
  <si>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</si>
  <si>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</si>
  <si>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</si>
  <si>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</si>
  <si>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</si>
  <si>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</si>
  <si>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</si>
  <si>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</si>
  <si>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</si>
  <si>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</si>
  <si>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</si>
  <si>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</si>
  <si>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</si>
  <si>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</si>
  <si>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</si>
  <si>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</si>
  <si>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</si>
  <si>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</si>
  <si>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</si>
  <si>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</si>
  <si>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</si>
  <si>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</si>
  <si>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</si>
  <si>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</si>
  <si>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</si>
  <si>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</si>
  <si>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</si>
  <si>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</si>
  <si>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</si>
  <si>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</si>
  <si>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</si>
  <si>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</si>
  <si>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</si>
  <si>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</si>
  <si>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</si>
  <si>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</si>
  <si>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</si>
  <si>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</si>
  <si>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</si>
  <si>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</si>
  <si>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</si>
  <si>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</si>
  <si>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</si>
  <si>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</si>
  <si>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</si>
  <si>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</si>
  <si>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</si>
  <si>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</si>
  <si>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</si>
  <si>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</si>
  <si>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</si>
  <si>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</si>
  <si>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</si>
  <si>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</si>
  <si>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</si>
  <si>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</si>
  <si>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</si>
  <si>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</si>
  <si>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</si>
  <si>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</si>
  <si>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</si>
  <si>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</si>
  <si>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</si>
  <si>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</si>
  <si>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</si>
  <si>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</si>
  <si>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</si>
  <si>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</si>
  <si>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</si>
  <si>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</si>
  <si>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</si>
  <si>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</si>
  <si>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</si>
  <si>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</si>
  <si>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</si>
  <si>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</si>
  <si>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</si>
  <si>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</si>
  <si>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</si>
  <si>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</si>
  <si>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</si>
  <si>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</si>
  <si>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</si>
  <si>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</si>
  <si>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</si>
  <si>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</si>
  <si>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</si>
  <si>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</si>
  <si>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</si>
  <si>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</si>
  <si>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</si>
  <si>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</si>
  <si>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</si>
  <si>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</si>
  <si>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</si>
  <si>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</si>
  <si>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</si>
  <si>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</si>
  <si>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</si>
  <si>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</si>
  <si>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</si>
  <si>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</si>
  <si>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</si>
  <si>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</si>
  <si>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</si>
  <si>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</si>
  <si>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</si>
  <si>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</si>
  <si>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</si>
  <si>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</si>
  <si>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</si>
  <si>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</si>
  <si>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</si>
  <si>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</si>
  <si>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</si>
  <si>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</si>
  <si>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</si>
  <si>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</si>
  <si>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</si>
  <si>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</si>
  <si>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</si>
  <si>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</si>
  <si>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</si>
  <si>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</si>
  <si>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</si>
  <si>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</si>
  <si>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</si>
  <si>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</si>
  <si>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</si>
  <si>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</si>
  <si>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</si>
  <si>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</si>
  <si>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</si>
  <si>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</si>
  <si>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</si>
  <si>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</si>
  <si>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</si>
  <si>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</si>
  <si>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</si>
  <si>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</si>
  <si>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</si>
  <si>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</si>
  <si>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</si>
  <si>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</si>
  <si>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</si>
  <si>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</si>
  <si>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</si>
  <si>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</si>
  <si>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</si>
  <si>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</si>
  <si>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</si>
  <si>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</si>
  <si>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</si>
  <si>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</si>
  <si>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</si>
  <si>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</si>
  <si>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</si>
  <si>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</si>
  <si>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</si>
  <si>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</si>
  <si>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</si>
  <si>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</si>
  <si>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</si>
  <si>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</si>
  <si>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</si>
  <si>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</si>
  <si>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</si>
  <si>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</si>
  <si>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</si>
  <si>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</si>
  <si>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</si>
  <si>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</si>
  <si>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</si>
  <si>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</si>
  <si>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</si>
  <si>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</si>
  <si>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</si>
  <si>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</si>
  <si>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</si>
  <si>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</si>
  <si>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</si>
  <si>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</si>
  <si>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</si>
  <si>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</si>
  <si>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</si>
  <si>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</si>
  <si>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</si>
  <si>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</si>
  <si>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</si>
  <si>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</si>
  <si>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</si>
  <si>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</si>
  <si>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</si>
  <si>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</si>
  <si>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</si>
  <si>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</si>
  <si>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</si>
  <si>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</si>
  <si>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</si>
  <si>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</si>
  <si>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</si>
  <si>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</si>
  <si>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</si>
  <si>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</si>
  <si>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</si>
  <si>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</si>
  <si>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</si>
  <si>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</si>
  <si>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</si>
  <si>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</si>
  <si>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</si>
  <si>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</si>
  <si>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</si>
  <si>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</si>
  <si>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</si>
  <si>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</si>
  <si>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</si>
  <si>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</si>
  <si>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</si>
  <si>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</si>
  <si>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</si>
  <si>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</si>
  <si>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</si>
  <si>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</si>
  <si>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</si>
  <si>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</si>
  <si>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</si>
  <si>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</si>
  <si>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</si>
  <si>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</si>
  <si>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</si>
  <si>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</si>
  <si>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</si>
  <si>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</si>
  <si>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</si>
  <si>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</si>
  <si>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</si>
  <si>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</si>
  <si>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</si>
  <si>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</si>
  <si>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</si>
  <si>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</si>
  <si>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</si>
  <si>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</si>
  <si>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</si>
  <si>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</si>
  <si>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</si>
  <si>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</si>
  <si>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</si>
  <si>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</si>
  <si>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</si>
  <si>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</si>
  <si>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</si>
  <si>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</si>
  <si>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</si>
  <si>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</si>
  <si>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</si>
  <si>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</si>
  <si>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</si>
  <si>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</si>
  <si>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</si>
  <si>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</si>
  <si>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</si>
  <si>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</si>
  <si>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</si>
  <si>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</si>
  <si>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</si>
  <si>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</si>
  <si>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</si>
  <si>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</si>
  <si>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</si>
  <si>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</si>
  <si>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</si>
  <si>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</si>
  <si>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</si>
  <si>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</si>
  <si>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</si>
  <si>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</si>
  <si>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</si>
  <si>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</si>
  <si>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</si>
  <si>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</si>
  <si>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</si>
  <si>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</si>
  <si>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</si>
  <si>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</si>
  <si>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</si>
  <si>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</si>
  <si>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</si>
  <si>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</si>
  <si>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</si>
  <si>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</si>
  <si>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</si>
  <si>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</si>
  <si>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</si>
  <si>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</si>
  <si>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</si>
  <si>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</si>
  <si>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</si>
  <si>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</si>
  <si>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</si>
  <si>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</si>
  <si>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</si>
  <si>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</si>
  <si>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</si>
  <si>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</si>
  <si>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</si>
  <si>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</si>
  <si>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</si>
  <si>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</si>
  <si>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</si>
  <si>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</si>
  <si>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</si>
  <si>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</si>
  <si>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</si>
  <si>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</si>
  <si>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</si>
  <si>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</si>
  <si>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</si>
  <si>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</si>
  <si>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</si>
  <si>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</si>
  <si>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</si>
  <si>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</si>
  <si>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</si>
  <si>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</si>
  <si>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</si>
  <si>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</si>
  <si>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</si>
  <si>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</si>
  <si>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</si>
  <si>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</si>
  <si>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</si>
  <si>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</si>
  <si>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</si>
  <si>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</si>
  <si>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</si>
  <si>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</si>
  <si>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</si>
  <si>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</si>
  <si>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</si>
  <si>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</si>
  <si>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</si>
  <si>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</si>
  <si>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</si>
  <si>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</si>
  <si>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</si>
  <si>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</si>
  <si>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</si>
  <si>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</si>
  <si>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</si>
  <si>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</si>
  <si>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</si>
  <si>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</si>
  <si>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</si>
  <si>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</si>
  <si>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</si>
  <si>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</si>
  <si>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</si>
  <si>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</si>
  <si>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</si>
  <si>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</si>
  <si>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</si>
  <si>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</si>
  <si>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</si>
  <si>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</si>
  <si>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</si>
  <si>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</si>
  <si>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</si>
  <si>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</si>
  <si>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</si>
  <si>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</si>
  <si>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</si>
  <si>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</si>
  <si>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</si>
  <si>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</si>
  <si>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</si>
  <si>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</si>
  <si>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</si>
  <si>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</si>
  <si>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</si>
  <si>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</si>
  <si>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</si>
  <si>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</si>
  <si>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</si>
  <si>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</si>
  <si>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</si>
  <si>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</si>
  <si>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</si>
  <si>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</si>
  <si>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</si>
  <si>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</si>
  <si>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</si>
  <si>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</si>
  <si>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</si>
  <si>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</si>
  <si>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</si>
  <si>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</si>
  <si>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</si>
  <si>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</si>
  <si>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</si>
  <si>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</si>
  <si>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</si>
  <si>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</si>
  <si>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</si>
  <si>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</si>
  <si>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</si>
  <si>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</si>
  <si>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</si>
  <si>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</si>
  <si>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</si>
  <si>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</si>
  <si>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</si>
  <si>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</si>
  <si>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</si>
  <si>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</si>
  <si>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</si>
  <si>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</si>
  <si>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</si>
  <si>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</si>
  <si>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</si>
  <si>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</si>
  <si>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</si>
  <si>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</si>
  <si>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</si>
  <si>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</si>
  <si>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</si>
  <si>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</si>
  <si>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</si>
  <si>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</si>
  <si>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</si>
  <si>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</si>
  <si>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</si>
  <si>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</si>
  <si>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</si>
  <si>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</si>
  <si>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</si>
  <si>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</si>
  <si>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</si>
  <si>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</si>
  <si>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</si>
  <si>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</si>
  <si>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</si>
  <si>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</si>
  <si>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</si>
  <si>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</si>
  <si>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</si>
  <si>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</si>
  <si>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</si>
  <si>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</si>
  <si>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</si>
  <si>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</si>
  <si>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</si>
  <si>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</si>
  <si>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</si>
  <si>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</si>
  <si>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</si>
  <si>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</si>
  <si>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</si>
  <si>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</si>
  <si>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</si>
  <si>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</si>
  <si>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</si>
  <si>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</si>
  <si>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</si>
  <si>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</si>
  <si>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</si>
  <si>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</si>
  <si>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</si>
  <si>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</si>
  <si>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</si>
  <si>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</si>
  <si>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</si>
  <si>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</si>
  <si>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</si>
  <si>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</si>
  <si>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</si>
  <si>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</si>
  <si>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</si>
  <si>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</si>
  <si>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</si>
  <si>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</si>
  <si>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</si>
  <si>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</si>
  <si>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</si>
  <si>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</si>
  <si>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</si>
  <si>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</si>
  <si>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</si>
  <si>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</si>
  <si>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</si>
  <si>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</si>
  <si>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</si>
  <si>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</si>
  <si>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</si>
  <si>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</si>
  <si>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</si>
  <si>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</si>
  <si>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</si>
  <si>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</si>
  <si>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</si>
  <si>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</si>
  <si>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</si>
  <si>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</si>
  <si>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</si>
  <si>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</si>
  <si>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</si>
  <si>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</si>
  <si>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</si>
  <si>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</si>
  <si>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</si>
  <si>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</si>
  <si>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</si>
  <si>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</si>
  <si>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</si>
  <si>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</si>
  <si>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</si>
  <si>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</si>
  <si>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</si>
  <si>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</si>
  <si>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</si>
  <si>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</si>
  <si>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</si>
  <si>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</si>
  <si>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</si>
  <si>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</si>
  <si>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</si>
  <si>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</si>
  <si>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</si>
  <si>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</si>
  <si>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</si>
  <si>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</si>
  <si>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</si>
  <si>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</si>
  <si>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</si>
  <si>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</si>
  <si>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</si>
  <si>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</si>
  <si>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</si>
  <si>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</si>
  <si>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</si>
  <si>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</si>
  <si>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</si>
  <si>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</si>
  <si>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</si>
  <si>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</si>
  <si>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</si>
  <si>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</si>
  <si>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</si>
  <si>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</si>
  <si>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</si>
  <si>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</si>
  <si>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</si>
  <si>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</si>
  <si>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</si>
  <si>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</si>
  <si>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</si>
  <si>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</si>
  <si>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</si>
  <si>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</si>
  <si>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</si>
  <si>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</si>
  <si>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</si>
  <si>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</si>
  <si>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</si>
  <si>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</si>
  <si>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</si>
  <si>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</si>
  <si>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</si>
  <si>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</si>
  <si>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</si>
  <si>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</si>
  <si>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</si>
  <si>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</si>
  <si>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</si>
  <si>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</si>
  <si>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</si>
  <si>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</si>
  <si>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</si>
  <si>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</si>
  <si>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</si>
  <si>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</si>
  <si>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</si>
  <si>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</si>
  <si>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</si>
  <si>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</si>
  <si>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</si>
  <si>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</si>
  <si>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</si>
  <si>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</si>
  <si>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</si>
  <si>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</si>
  <si>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</si>
  <si>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</si>
  <si>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</si>
  <si>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</si>
  <si>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</si>
  <si>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</si>
  <si>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</si>
  <si>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</si>
  <si>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</si>
  <si>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</si>
  <si>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</si>
  <si>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</si>
  <si>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</si>
  <si>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</si>
  <si>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</si>
  <si>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</si>
  <si>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</si>
  <si>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</si>
  <si>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</si>
  <si>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</si>
  <si>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</si>
  <si>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</si>
  <si>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</si>
  <si>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</si>
  <si>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</si>
  <si>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</si>
  <si>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</si>
  <si>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</si>
  <si>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</si>
  <si>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</si>
  <si>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</si>
  <si>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</si>
  <si>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</si>
  <si>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</si>
  <si>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</si>
  <si>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</si>
  <si>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</si>
  <si>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</si>
  <si>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</si>
  <si>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</si>
  <si>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</si>
  <si>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</si>
  <si>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</si>
  <si>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</si>
  <si>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</si>
  <si>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</si>
  <si>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</si>
  <si>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</si>
  <si>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</si>
  <si>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</si>
  <si>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</si>
  <si>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</si>
  <si>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</si>
  <si>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</si>
  <si>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</si>
  <si>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</si>
  <si>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</si>
  <si>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</si>
  <si>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</si>
  <si>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</si>
  <si>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</si>
  <si>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</si>
  <si>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</si>
  <si>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</si>
  <si>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</si>
  <si>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</si>
  <si>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</si>
  <si>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</si>
  <si>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</si>
  <si>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</si>
  <si>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</si>
  <si>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</si>
  <si>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</si>
  <si>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</si>
  <si>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</si>
  <si>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</si>
  <si>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</si>
  <si>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</si>
  <si>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</si>
  <si>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</si>
  <si>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</si>
  <si>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</si>
  <si>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</si>
  <si>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</si>
  <si>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</si>
  <si>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</si>
  <si>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</si>
  <si>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</si>
  <si>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</si>
  <si>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</si>
  <si>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</si>
  <si>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</si>
  <si>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</si>
  <si>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</si>
  <si>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</si>
  <si>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</si>
  <si>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</si>
  <si>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</si>
  <si>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</si>
  <si>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</si>
  <si>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</si>
  <si>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</si>
  <si>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</si>
  <si>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</si>
  <si>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</si>
  <si>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</si>
  <si>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</si>
  <si>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</si>
  <si>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</si>
  <si>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</si>
  <si>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</si>
  <si>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</si>
  <si>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</si>
  <si>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</si>
  <si>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</si>
  <si>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</si>
  <si>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</si>
  <si>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</si>
  <si>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</si>
  <si>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</si>
  <si>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</si>
  <si>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</si>
  <si>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</si>
  <si>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</si>
  <si>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</si>
  <si>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</si>
  <si>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</si>
  <si>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</si>
  <si>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</si>
  <si>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</si>
  <si>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</si>
  <si>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</si>
  <si>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</si>
  <si>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</si>
  <si>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</si>
  <si>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</si>
  <si>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</si>
  <si>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</si>
  <si>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</si>
  <si>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</si>
  <si>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</si>
  <si>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</si>
  <si>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</si>
  <si>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</si>
  <si>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</si>
  <si>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</si>
  <si>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</si>
  <si>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</si>
  <si>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</si>
  <si>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</si>
  <si>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</si>
  <si>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</si>
  <si>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</si>
  <si>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</si>
  <si>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</si>
  <si>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</si>
  <si>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</si>
  <si>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</si>
  <si>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</si>
  <si>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</si>
  <si>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</si>
  <si>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</si>
  <si>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</si>
  <si>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</si>
  <si>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</si>
  <si>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</si>
  <si>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</si>
  <si>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</si>
  <si>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</si>
  <si>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</si>
  <si>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</si>
  <si>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</si>
  <si>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</si>
  <si>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</si>
  <si>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</si>
  <si>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</si>
  <si>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</si>
  <si>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</si>
  <si>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</si>
  <si>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</si>
  <si>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</si>
  <si>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</si>
  <si>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</si>
  <si>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</si>
  <si>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</si>
  <si>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</si>
  <si>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</si>
  <si>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</si>
  <si>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</si>
  <si>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</si>
  <si>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</si>
  <si>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</si>
  <si>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</si>
  <si>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</si>
  <si>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</si>
  <si>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</si>
  <si>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</si>
  <si>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</si>
  <si>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</si>
  <si>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</si>
  <si>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</si>
  <si>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</si>
  <si>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</si>
  <si>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</si>
  <si>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</si>
  <si>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</si>
  <si>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</si>
  <si>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</si>
  <si>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</si>
  <si>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</si>
  <si>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</si>
  <si>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</si>
  <si>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</si>
  <si>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</si>
  <si>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</si>
  <si>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</si>
  <si>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</si>
  <si>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</si>
  <si>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</si>
  <si>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</si>
  <si>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</si>
  <si>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</si>
  <si>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</si>
  <si>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</si>
  <si>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</si>
  <si>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</si>
  <si>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</si>
  <si>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</si>
  <si>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</si>
  <si>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</si>
  <si>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</si>
  <si>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</si>
  <si>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</si>
  <si>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</si>
  <si>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</si>
  <si>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</si>
  <si>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</si>
  <si>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</si>
  <si>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</si>
  <si>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</si>
  <si>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</si>
  <si>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</si>
  <si>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</si>
  <si>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</si>
  <si>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</si>
  <si>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</si>
  <si>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</si>
  <si>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</si>
  <si>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</si>
  <si>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</si>
  <si>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</si>
  <si>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</si>
  <si>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</si>
  <si>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</si>
  <si>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</si>
  <si>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</si>
  <si>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</si>
  <si>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</si>
  <si>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</si>
  <si>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</si>
  <si>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</si>
  <si>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</si>
  <si>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</si>
  <si>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</si>
  <si>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</si>
  <si>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</si>
  <si>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</si>
  <si>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</si>
  <si>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</si>
  <si>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</si>
  <si>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</si>
  <si>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</si>
  <si>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</si>
  <si>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</si>
  <si>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</si>
  <si>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</si>
  <si>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</si>
  <si>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</si>
  <si>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</si>
  <si>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</si>
  <si>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</si>
  <si>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</si>
  <si>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</si>
  <si>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</si>
  <si>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</si>
  <si>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</si>
  <si>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</si>
  <si>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</si>
  <si>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</si>
  <si>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</si>
  <si>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</si>
  <si>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</si>
  <si>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</si>
  <si>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</si>
  <si>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</si>
  <si>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</si>
  <si>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</si>
  <si>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</si>
  <si>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</si>
  <si>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</si>
  <si>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</si>
  <si>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</si>
  <si>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</si>
  <si>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</si>
  <si>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</si>
  <si>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</si>
  <si>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</si>
  <si>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</si>
  <si>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</si>
  <si>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</si>
  <si>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</si>
  <si>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</si>
  <si>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</si>
  <si>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</si>
  <si>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</si>
  <si>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</si>
  <si>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</si>
  <si>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</si>
  <si>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</si>
  <si>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</si>
  <si>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</si>
  <si>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</si>
  <si>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</si>
  <si>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</si>
  <si>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</si>
  <si>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</si>
  <si>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</si>
  <si>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</si>
  <si>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</si>
  <si>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</si>
  <si>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</si>
  <si>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</si>
  <si>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</si>
  <si>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</si>
  <si>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</si>
  <si>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</si>
  <si>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</si>
  <si>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</si>
  <si>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</si>
  <si>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</si>
  <si>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</si>
  <si>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</si>
  <si>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</si>
  <si>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</si>
  <si>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</si>
  <si>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</si>
  <si>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</si>
  <si>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</si>
  <si>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</si>
  <si>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</si>
  <si>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</si>
  <si>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</si>
  <si>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</si>
  <si>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</si>
  <si>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</si>
  <si>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</si>
  <si>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</si>
  <si>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</si>
  <si>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</si>
  <si>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</si>
  <si>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</si>
  <si>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</si>
  <si>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</si>
  <si>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</si>
  <si>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</si>
  <si>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</si>
  <si>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</si>
  <si>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</si>
  <si>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</si>
  <si>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</si>
  <si>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</si>
  <si>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</si>
  <si>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</si>
  <si>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</si>
  <si>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</si>
  <si>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</si>
  <si>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</si>
  <si>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</si>
  <si>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</si>
  <si>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</si>
  <si>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</si>
  <si>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</si>
  <si>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</si>
  <si>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</si>
  <si>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</si>
  <si>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</si>
  <si>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</si>
  <si>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</si>
  <si>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</si>
  <si>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</si>
  <si>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</si>
  <si>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</si>
  <si>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</si>
  <si>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</si>
  <si>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</si>
  <si>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</si>
  <si>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</si>
  <si>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</si>
  <si>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</si>
  <si>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</si>
  <si>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</si>
  <si>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</si>
  <si>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</si>
  <si>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</si>
  <si>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</si>
  <si>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</si>
  <si>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</si>
  <si>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</si>
  <si>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</si>
  <si>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</si>
  <si>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</si>
  <si>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</si>
  <si>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</si>
  <si>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</si>
  <si>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</si>
  <si>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</si>
  <si>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</si>
  <si>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</si>
  <si>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</si>
  <si>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</si>
  <si>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</si>
  <si>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</si>
  <si>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</si>
  <si>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</si>
  <si>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</si>
  <si>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</si>
  <si>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</si>
  <si>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</si>
  <si>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</si>
  <si>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</si>
  <si>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</si>
  <si>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</si>
  <si>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</si>
  <si>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</si>
  <si>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</si>
  <si>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</si>
  <si>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</si>
  <si>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</si>
  <si>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</si>
  <si>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</si>
  <si>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</si>
  <si>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</si>
  <si>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</si>
  <si>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</si>
  <si>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</si>
  <si>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</si>
  <si>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</si>
  <si>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</si>
  <si>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</si>
  <si>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</si>
  <si>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</si>
  <si>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</si>
  <si>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</si>
  <si>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</si>
  <si>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</si>
  <si>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</si>
  <si>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</si>
  <si>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</si>
  <si>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</si>
  <si>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</si>
  <si>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</si>
  <si>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</si>
  <si>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</si>
  <si>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</si>
  <si>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</si>
  <si>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</si>
  <si>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</si>
  <si>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</si>
  <si>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</si>
  <si>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</si>
  <si>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</si>
  <si>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</si>
  <si>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</si>
  <si>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</si>
  <si>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</si>
  <si>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</si>
  <si>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</si>
  <si>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</si>
  <si>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</si>
  <si>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</si>
  <si>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</si>
  <si>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</si>
  <si>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</si>
  <si>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</si>
  <si>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</si>
  <si>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</si>
  <si>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</si>
  <si>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</si>
  <si>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</si>
  <si>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</si>
  <si>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</si>
  <si>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</si>
  <si>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</si>
  <si>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</si>
  <si>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</si>
  <si>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</si>
  <si>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</si>
  <si>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</si>
  <si>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</si>
  <si>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</si>
  <si>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</si>
  <si>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</si>
  <si>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</si>
  <si>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</si>
  <si>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</si>
  <si>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</si>
  <si>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</si>
  <si>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</si>
  <si>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</si>
  <si>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</si>
  <si>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</si>
  <si>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</si>
  <si>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</si>
  <si>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</si>
  <si>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</si>
  <si>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</si>
  <si>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</si>
  <si>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</si>
  <si>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</si>
  <si>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</si>
  <si>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</si>
  <si>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</si>
  <si>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</si>
  <si>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</si>
  <si>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</si>
  <si>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</si>
  <si>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</si>
  <si>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</si>
  <si>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</si>
  <si>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</si>
  <si>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</si>
  <si>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</si>
  <si>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</si>
  <si>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</si>
  <si>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</si>
  <si>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</si>
  <si>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</si>
  <si>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</si>
  <si>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</si>
  <si>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</si>
  <si>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</si>
  <si>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</si>
  <si>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</si>
  <si>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</si>
  <si>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</si>
  <si>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</si>
  <si>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</si>
  <si>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</si>
  <si>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</si>
  <si>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</si>
  <si>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</si>
  <si>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</si>
  <si>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</si>
  <si>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</si>
  <si>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</si>
  <si>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</si>
  <si>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</si>
  <si>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</si>
  <si>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</si>
  <si>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</si>
  <si>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</si>
  <si>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</si>
  <si>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</si>
  <si>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</si>
  <si>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</si>
  <si>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</si>
  <si>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</si>
  <si>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</si>
  <si>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</si>
  <si>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</si>
  <si>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</si>
  <si>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</si>
  <si>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</si>
  <si>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</si>
  <si>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</si>
  <si>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</si>
  <si>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</si>
  <si>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</si>
  <si>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</si>
  <si>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</si>
  <si>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</si>
  <si>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</si>
  <si>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</si>
  <si>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</si>
  <si>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</si>
  <si>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</si>
  <si>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</si>
  <si>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</si>
  <si>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</si>
  <si>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</si>
  <si>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</si>
  <si>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</si>
  <si>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</si>
  <si>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</si>
  <si>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</si>
  <si>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</si>
  <si>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</si>
  <si>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</si>
  <si>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</si>
  <si>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</si>
  <si>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</si>
  <si>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</si>
  <si>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</si>
  <si>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</si>
  <si>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</si>
  <si>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</si>
  <si>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</si>
  <si>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</si>
  <si>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</si>
  <si>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</si>
  <si>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</si>
  <si>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</si>
  <si>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</si>
  <si>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</si>
  <si>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</si>
  <si>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</si>
  <si>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</si>
  <si>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</si>
  <si>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</si>
  <si>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</si>
  <si>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</si>
  <si>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</si>
  <si>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</si>
  <si>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</si>
  <si>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</si>
  <si>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</si>
  <si>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</si>
  <si>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</si>
  <si>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</si>
  <si>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</si>
  <si>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</si>
  <si>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</si>
  <si>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</si>
  <si>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</si>
  <si>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</si>
  <si>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</si>
  <si>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</si>
  <si>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</si>
  <si>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</si>
  <si>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</si>
  <si>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</si>
  <si>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</si>
  <si>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</si>
  <si>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</si>
  <si>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</si>
  <si>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</si>
  <si>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</si>
  <si>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</si>
  <si>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</si>
  <si>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</si>
  <si>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</si>
  <si>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</si>
  <si>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</si>
  <si>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</si>
  <si>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</si>
  <si>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</si>
  <si>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</si>
  <si>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</si>
  <si>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</si>
  <si>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</si>
  <si>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</si>
  <si>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</si>
  <si>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</si>
  <si>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</si>
  <si>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</si>
  <si>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</si>
  <si>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</si>
  <si>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</si>
  <si>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</si>
  <si>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</si>
  <si>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</si>
  <si>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</si>
  <si>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</si>
  <si>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</si>
  <si>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</si>
  <si>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</si>
  <si>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</si>
  <si>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</si>
  <si>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</si>
  <si>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</si>
  <si>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</si>
  <si>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</si>
  <si>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</si>
  <si>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</si>
  <si>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</si>
  <si>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</si>
  <si>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</si>
  <si>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</si>
  <si>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</si>
  <si>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</si>
  <si>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</si>
  <si>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</si>
  <si>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</si>
  <si>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</si>
  <si>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</si>
  <si>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</si>
  <si>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</si>
  <si>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</si>
  <si>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</si>
  <si>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</si>
  <si>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</si>
  <si>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</si>
  <si>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</si>
  <si>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</si>
  <si>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</si>
  <si>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</si>
  <si>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</si>
  <si>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</si>
  <si>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</si>
  <si>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</si>
  <si>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</si>
  <si>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</si>
  <si>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</si>
  <si>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</si>
  <si>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</si>
  <si>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</si>
  <si>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</si>
  <si>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</si>
  <si>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</si>
  <si>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</si>
  <si>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</si>
  <si>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</si>
  <si>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</si>
  <si>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</si>
  <si>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</si>
  <si>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</si>
  <si>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</si>
  <si>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</si>
  <si>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</si>
  <si>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</si>
  <si>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</si>
  <si>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</si>
  <si>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</si>
  <si>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</si>
  <si>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</si>
  <si>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</si>
  <si>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</si>
  <si>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</si>
  <si>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</si>
  <si>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</si>
  <si>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</si>
  <si>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</si>
  <si>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</si>
  <si>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</si>
  <si>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</si>
  <si>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</si>
  <si>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</si>
  <si>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</si>
  <si>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</si>
  <si>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</si>
  <si>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</si>
  <si>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</si>
  <si>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</si>
  <si>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</si>
  <si>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</si>
  <si>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</si>
  <si>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</si>
  <si>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</si>
  <si>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</si>
  <si>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</si>
  <si>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</si>
  <si>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</si>
  <si>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</si>
  <si>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</si>
  <si>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</si>
  <si>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</si>
  <si>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</si>
  <si>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</si>
  <si>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</si>
  <si>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</si>
  <si>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</si>
  <si>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</si>
  <si>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</si>
  <si>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</si>
  <si>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</si>
  <si>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</si>
  <si>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</si>
  <si>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</si>
  <si>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</si>
  <si>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</si>
  <si>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</si>
  <si>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</si>
  <si>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</si>
  <si>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</si>
  <si>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</si>
  <si>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</si>
  <si>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</si>
  <si>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</si>
  <si>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</si>
  <si>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</si>
  <si>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</si>
  <si>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</si>
  <si>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</si>
  <si>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</si>
  <si>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</si>
  <si>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</si>
  <si>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</si>
  <si>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</si>
  <si>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</si>
  <si>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</si>
  <si>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</si>
  <si>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</si>
  <si>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</si>
  <si>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</si>
  <si>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</si>
  <si>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</si>
  <si>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</si>
  <si>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</si>
  <si>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</si>
  <si>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</si>
  <si>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</si>
  <si>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</si>
  <si>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</si>
  <si>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</si>
  <si>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</si>
  <si>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</si>
  <si>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</si>
  <si>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</si>
  <si>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</si>
  <si>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</si>
  <si>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</si>
  <si>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</si>
  <si>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</si>
  <si>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</si>
  <si>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</si>
  <si>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</si>
  <si>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</si>
  <si>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</si>
  <si>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</si>
  <si>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</si>
  <si>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</si>
  <si>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</si>
  <si>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</si>
  <si>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</si>
  <si>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</si>
  <si>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</si>
  <si>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</si>
  <si>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</si>
  <si>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</si>
  <si>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</si>
  <si>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</si>
  <si>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</si>
  <si>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</si>
  <si>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</si>
  <si>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</si>
  <si>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</si>
  <si>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</si>
  <si>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</si>
  <si>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</si>
  <si>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</si>
  <si>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</si>
  <si>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</si>
  <si>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</si>
  <si>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</si>
  <si>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</si>
  <si>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</si>
  <si>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</si>
  <si>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</si>
  <si>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</si>
  <si>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</si>
  <si>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</si>
  <si>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</si>
  <si>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</si>
  <si>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</si>
  <si>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</si>
  <si>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</si>
  <si>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</si>
  <si>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</si>
  <si>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</si>
  <si>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</si>
  <si>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</si>
  <si>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</si>
  <si>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</si>
  <si>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</si>
  <si>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</si>
  <si>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</si>
  <si>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</si>
  <si>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</si>
  <si>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</si>
  <si>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</si>
  <si>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</si>
  <si>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</si>
  <si>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</si>
  <si>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</si>
  <si>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</si>
  <si>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</si>
  <si>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</si>
  <si>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</si>
  <si>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</si>
  <si>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</si>
  <si>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</si>
  <si>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</si>
  <si>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</si>
  <si>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</si>
  <si>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</si>
  <si>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</si>
  <si>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</si>
  <si>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</si>
  <si>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</si>
  <si>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</si>
  <si>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</si>
  <si>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</si>
  <si>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</si>
  <si>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</si>
  <si>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</si>
  <si>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</si>
  <si>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</si>
  <si>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</si>
  <si>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</si>
  <si>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</si>
  <si>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</si>
  <si>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</si>
  <si>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</si>
  <si>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</si>
  <si>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</si>
  <si>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</si>
  <si>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</si>
  <si>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</si>
  <si>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</si>
  <si>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</si>
  <si>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</si>
  <si>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</si>
  <si>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</si>
  <si>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</si>
  <si>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</si>
  <si>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</si>
  <si>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</si>
  <si>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</si>
  <si>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</si>
  <si>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</si>
  <si>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</si>
  <si>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</si>
  <si>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</si>
  <si>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</si>
  <si>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</si>
  <si>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</si>
  <si>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</si>
  <si>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</si>
  <si>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</si>
  <si>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</si>
  <si>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</si>
  <si>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</si>
  <si>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</si>
  <si>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</si>
  <si>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</si>
  <si>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</si>
  <si>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</si>
  <si>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</si>
  <si>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</si>
  <si>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</si>
  <si>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</si>
  <si>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</si>
  <si>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</si>
  <si>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</si>
  <si>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</si>
  <si>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</si>
  <si>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</si>
  <si>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</si>
  <si>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</si>
  <si>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</si>
  <si>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</si>
  <si>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</si>
  <si>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</si>
  <si>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</si>
  <si>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</si>
  <si>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</si>
  <si>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</si>
  <si>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</si>
  <si>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</si>
  <si>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</si>
  <si>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</si>
  <si>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</si>
  <si>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</si>
  <si>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</si>
  <si>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</si>
  <si>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</si>
  <si>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</si>
  <si>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</si>
  <si>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</si>
  <si>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</si>
  <si>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</si>
  <si>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</si>
  <si>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</si>
  <si>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</si>
  <si>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</si>
  <si>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</si>
  <si>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</si>
  <si>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</si>
  <si>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</si>
  <si>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</si>
  <si>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</si>
  <si>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</si>
  <si>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</si>
  <si>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</si>
  <si>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</si>
  <si>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</si>
  <si>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</si>
  <si>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</si>
  <si>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</si>
  <si>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</si>
  <si>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</si>
  <si>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</si>
  <si>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</si>
  <si>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</si>
  <si>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</si>
  <si>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</si>
  <si>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</si>
  <si>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</si>
  <si>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</si>
  <si>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</si>
  <si>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</si>
  <si>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</si>
  <si>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</si>
  <si>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</si>
  <si>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</si>
  <si>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</si>
  <si>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</si>
  <si>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</si>
  <si>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</si>
  <si>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</si>
  <si>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</si>
  <si>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</si>
  <si>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</si>
  <si>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</si>
  <si>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</si>
  <si>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</si>
  <si>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</si>
  <si>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</si>
  <si>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</si>
  <si>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</si>
  <si>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</si>
  <si>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</si>
  <si>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</si>
  <si>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</si>
  <si>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</si>
  <si>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</si>
  <si>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</si>
  <si>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</si>
  <si>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</si>
  <si>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</si>
  <si>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</si>
  <si>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</si>
  <si>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</si>
  <si>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</si>
  <si>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</si>
  <si>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</si>
  <si>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</si>
  <si>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</si>
  <si>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</si>
  <si>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</si>
  <si>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</si>
  <si>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</si>
  <si>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</si>
  <si>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</si>
  <si>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</si>
  <si>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</si>
  <si>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</si>
  <si>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</si>
  <si>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</si>
  <si>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</si>
  <si>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</si>
  <si>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</si>
  <si>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</si>
  <si>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</si>
  <si>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</si>
  <si>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</si>
  <si>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</si>
  <si>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</si>
  <si>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</si>
  <si>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</si>
  <si>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</si>
  <si>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</si>
  <si>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</si>
  <si>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</si>
  <si>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</si>
  <si>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</si>
  <si>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</si>
  <si>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</si>
  <si>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</si>
  <si>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</si>
  <si>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</si>
  <si>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</si>
  <si>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</si>
  <si>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</si>
  <si>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</si>
  <si>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</si>
  <si>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</si>
  <si>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</si>
  <si>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</si>
  <si>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</si>
  <si>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</si>
  <si>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</si>
  <si>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</si>
  <si>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</si>
  <si>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</si>
  <si>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</si>
  <si>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</si>
  <si>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</si>
  <si>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</si>
  <si>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</si>
  <si>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</si>
  <si>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</si>
  <si>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</si>
  <si>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</si>
  <si>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</si>
  <si>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</si>
  <si>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</si>
  <si>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</si>
  <si>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</si>
  <si>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</si>
  <si>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</si>
  <si>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</si>
  <si>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</si>
  <si>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</si>
  <si>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</si>
  <si>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</si>
  <si>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</si>
  <si>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</si>
  <si>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</si>
  <si>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</si>
  <si>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</si>
  <si>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</si>
  <si>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</si>
  <si>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</si>
  <si>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</si>
  <si>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</si>
  <si>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</si>
  <si>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</si>
  <si>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</si>
  <si>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</si>
  <si>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</si>
  <si>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</si>
  <si>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</si>
  <si>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</si>
  <si>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</si>
  <si>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</si>
  <si>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</si>
  <si>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</si>
  <si>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</si>
  <si>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</si>
  <si>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</si>
  <si>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</si>
  <si>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</si>
  <si>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</si>
  <si>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</si>
  <si>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</si>
  <si>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</si>
  <si>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</si>
  <si>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</si>
  <si>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</si>
  <si>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</si>
  <si>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</si>
  <si>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</si>
  <si>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</si>
  <si>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</si>
  <si>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</si>
  <si>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</si>
  <si>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</si>
  <si>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</si>
  <si>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</si>
  <si>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</si>
  <si>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</si>
  <si>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</si>
  <si>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</si>
  <si>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</si>
  <si>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</si>
  <si>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</si>
  <si>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</si>
  <si>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</si>
  <si>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</si>
  <si>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</si>
  <si>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</si>
  <si>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</si>
  <si>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</si>
  <si>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</si>
  <si>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</si>
  <si>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</si>
  <si>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</si>
  <si>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</si>
  <si>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</si>
  <si>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</si>
  <si>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</si>
  <si>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</si>
  <si>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</si>
  <si>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</si>
  <si>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</si>
  <si>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</si>
  <si>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</si>
  <si>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</si>
  <si>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</si>
  <si>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</si>
  <si>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</si>
  <si>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</si>
  <si>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</si>
  <si>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</si>
  <si>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</si>
  <si>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</si>
  <si>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</si>
  <si>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</si>
  <si>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</si>
  <si>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</si>
  <si>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</si>
  <si>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</si>
  <si>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</si>
  <si>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</si>
  <si>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</si>
  <si>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</si>
  <si>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</si>
  <si>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</si>
  <si>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</si>
  <si>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</si>
  <si>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</si>
  <si>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</si>
  <si>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</si>
  <si>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</si>
  <si>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</si>
  <si>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</si>
  <si>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</si>
  <si>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</si>
  <si>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</si>
  <si>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</si>
  <si>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</si>
  <si>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</si>
  <si>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</si>
  <si>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</si>
  <si>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</si>
  <si>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</si>
  <si>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</si>
  <si>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</si>
  <si>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</si>
  <si>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</si>
  <si>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</si>
  <si>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</si>
  <si>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</si>
  <si>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</si>
  <si>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</si>
  <si>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</si>
  <si>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</si>
  <si>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</si>
  <si>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</si>
  <si>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</si>
  <si>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</si>
  <si>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</si>
  <si>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</si>
  <si>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</si>
  <si>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</si>
  <si>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</si>
  <si>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</si>
  <si>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</si>
  <si>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</si>
  <si>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</si>
  <si>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</si>
  <si>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</si>
  <si>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</si>
  <si>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</si>
  <si>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</si>
  <si>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</si>
  <si>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</si>
  <si>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</si>
  <si>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</si>
  <si>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</si>
  <si>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</si>
  <si>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</si>
  <si>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</si>
  <si>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</si>
  <si>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</si>
  <si>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</si>
  <si>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</si>
  <si>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</si>
  <si>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</si>
  <si>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</si>
  <si>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</si>
  <si>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</si>
  <si>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</si>
  <si>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</si>
  <si>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</si>
  <si>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</si>
  <si>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</si>
  <si>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</si>
  <si>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</si>
  <si>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</si>
  <si>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</si>
  <si>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</si>
  <si>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</si>
  <si>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</si>
  <si>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</si>
  <si>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</si>
  <si>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</si>
  <si>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</si>
  <si>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</si>
  <si>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</si>
  <si>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</si>
  <si>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</si>
  <si>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</si>
  <si>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</si>
  <si>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</si>
  <si>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</si>
  <si>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</si>
  <si>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</si>
  <si>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</si>
  <si>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</si>
  <si>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</si>
  <si>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</si>
  <si>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</si>
  <si>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</si>
  <si>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</si>
  <si>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</si>
  <si>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</si>
  <si>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</si>
  <si>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</si>
  <si>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</si>
  <si>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</si>
  <si>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</si>
  <si>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</si>
  <si>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</si>
  <si>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</si>
  <si>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</si>
  <si>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</si>
  <si>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</si>
  <si>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</si>
  <si>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</si>
  <si>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</si>
  <si>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</si>
  <si>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</si>
  <si>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</si>
  <si>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</si>
  <si>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</si>
  <si>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</si>
  <si>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</si>
  <si>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</si>
  <si>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</si>
  <si>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</si>
  <si>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</si>
  <si>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</si>
  <si>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</si>
  <si>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</si>
  <si>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</si>
  <si>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</si>
  <si>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</si>
  <si>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</si>
  <si>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</si>
  <si>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</si>
  <si>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</si>
  <si>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</si>
  <si>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</si>
  <si>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</si>
  <si>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</si>
  <si>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</si>
  <si>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</si>
  <si>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</si>
  <si>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</si>
  <si>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</si>
  <si>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</si>
  <si>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</si>
  <si>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</si>
  <si>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</si>
  <si>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</si>
  <si>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</si>
  <si>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</si>
  <si>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</si>
  <si>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</si>
  <si>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</si>
  <si>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</si>
  <si>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</si>
  <si>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</si>
  <si>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</si>
  <si>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</si>
  <si>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</si>
  <si>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</si>
  <si>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</si>
  <si>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</si>
  <si>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</si>
  <si>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</si>
  <si>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</si>
  <si>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</si>
  <si>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</si>
  <si>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</si>
  <si>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</si>
  <si>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</si>
  <si>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</si>
  <si>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</si>
  <si>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</si>
  <si>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</si>
  <si>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</si>
  <si>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</si>
  <si>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</si>
  <si>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</si>
  <si>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</si>
  <si>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</si>
  <si>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</si>
  <si>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</si>
  <si>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</si>
  <si>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</si>
  <si>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</si>
  <si>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</si>
  <si>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</si>
  <si>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</si>
  <si>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</si>
  <si>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</si>
  <si>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</si>
  <si>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</si>
  <si>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</si>
  <si>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</si>
  <si>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</si>
  <si>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</si>
  <si>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</si>
  <si>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</si>
  <si>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</si>
  <si>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</si>
  <si>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</si>
  <si>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</si>
  <si>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</si>
  <si>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</si>
  <si>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</si>
  <si>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</si>
  <si>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</si>
  <si>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</si>
  <si>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</si>
  <si>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</si>
  <si>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</si>
  <si>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</si>
  <si>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</si>
  <si>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</si>
  <si>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</si>
  <si>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</si>
  <si>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</si>
  <si>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</si>
  <si>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</si>
  <si>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</si>
  <si>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</si>
  <si>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</si>
  <si>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</si>
  <si>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</si>
  <si>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</si>
  <si>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</si>
  <si>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</si>
  <si>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</si>
  <si>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</si>
  <si>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</si>
  <si>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</si>
  <si>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</si>
  <si>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</si>
  <si>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</si>
  <si>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</si>
  <si>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</si>
  <si>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</si>
  <si>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</si>
  <si>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</si>
  <si>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</si>
  <si>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</si>
  <si>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</si>
  <si>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</si>
  <si>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</si>
  <si>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</si>
  <si>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</si>
  <si>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</si>
  <si>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</si>
  <si>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</si>
  <si>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</si>
  <si>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</si>
  <si>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</si>
  <si>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</si>
  <si>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</si>
  <si>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</si>
  <si>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</si>
  <si>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</si>
  <si>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</si>
  <si>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</si>
  <si>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</si>
  <si>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</si>
  <si>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</si>
  <si>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</si>
  <si>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</si>
  <si>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</si>
  <si>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</si>
  <si>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</si>
  <si>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</si>
  <si>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</si>
  <si>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</si>
  <si>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</si>
  <si>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</si>
  <si>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</si>
  <si>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</si>
  <si>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</si>
  <si>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</si>
  <si>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</si>
  <si>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</si>
  <si>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</si>
  <si>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</si>
  <si>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</si>
  <si>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</si>
  <si>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</si>
  <si>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</si>
  <si>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</si>
  <si>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</si>
  <si>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</si>
  <si>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</si>
  <si>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</si>
  <si>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</si>
  <si>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</si>
  <si>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</si>
  <si>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</si>
  <si>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</si>
  <si>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</si>
  <si>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</si>
  <si>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</si>
  <si>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</si>
  <si>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</si>
  <si>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</si>
  <si>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</si>
  <si>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</si>
  <si>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</si>
  <si>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</si>
  <si>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</si>
  <si>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</si>
  <si>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</si>
  <si>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</si>
  <si>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</si>
  <si>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</si>
  <si>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</si>
  <si>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</si>
  <si>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</si>
  <si>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</si>
  <si>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</si>
  <si>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</si>
  <si>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</si>
  <si>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</si>
  <si>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</si>
  <si>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</si>
  <si>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</si>
  <si>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</si>
  <si>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</si>
  <si>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</si>
  <si>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</si>
  <si>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</si>
  <si>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</si>
  <si>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</si>
  <si>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</si>
  <si>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</si>
  <si>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</si>
  <si>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</si>
  <si>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</si>
  <si>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</si>
  <si>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</si>
  <si>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</si>
  <si>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</si>
  <si>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</si>
  <si>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</si>
  <si>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</si>
  <si>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</si>
  <si>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</si>
  <si>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</si>
  <si>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</si>
  <si>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</si>
  <si>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</si>
  <si>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</si>
  <si>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</si>
  <si>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</si>
  <si>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</si>
  <si>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</si>
  <si>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</si>
  <si>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</si>
  <si>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</si>
  <si>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</si>
  <si>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</si>
  <si>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</si>
  <si>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</si>
  <si>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</si>
  <si>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</si>
  <si>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</si>
  <si>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</si>
  <si>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</si>
  <si>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</si>
  <si>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</si>
  <si>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</si>
  <si>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</si>
  <si>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</si>
  <si>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</si>
  <si>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</si>
  <si>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</si>
  <si>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</si>
  <si>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</si>
  <si>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</si>
  <si>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</si>
  <si>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</si>
  <si>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</si>
  <si>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</si>
  <si>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</si>
  <si>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</si>
  <si>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</si>
  <si>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</si>
  <si>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</si>
  <si>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</si>
  <si>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</si>
  <si>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</si>
  <si>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</si>
  <si>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</si>
  <si>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</si>
  <si>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</si>
  <si>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</si>
  <si>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</si>
  <si>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</si>
  <si>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</si>
  <si>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</si>
  <si>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</si>
  <si>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</si>
  <si>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</si>
  <si>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</si>
  <si>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</si>
  <si>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</si>
  <si>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</si>
  <si>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</si>
  <si>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</si>
  <si>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</si>
  <si>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</si>
  <si>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</si>
  <si>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</si>
  <si>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</si>
  <si>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</si>
  <si>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</si>
  <si>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</si>
  <si>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</si>
  <si>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</si>
  <si>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</si>
  <si>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</si>
  <si>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</si>
  <si>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</si>
  <si>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</si>
  <si>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</si>
  <si>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</si>
  <si>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</si>
  <si>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</si>
  <si>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</si>
  <si>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</si>
  <si>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</si>
  <si>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</si>
  <si>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</si>
  <si>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</si>
  <si>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</si>
  <si>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</si>
  <si>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</si>
  <si>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</si>
  <si>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</si>
  <si>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</si>
  <si>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</si>
  <si>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</si>
  <si>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</si>
  <si>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</si>
  <si>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</si>
  <si>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</si>
  <si>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</si>
  <si>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</si>
  <si>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</si>
  <si>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</si>
  <si>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</si>
  <si>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</si>
  <si>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</si>
  <si>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</si>
  <si>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</si>
  <si>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</si>
  <si>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</si>
  <si>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</si>
  <si>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</si>
  <si>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</si>
  <si>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</si>
  <si>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</si>
  <si>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</si>
  <si>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</si>
  <si>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</si>
  <si>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</si>
  <si>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</si>
  <si>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</si>
  <si>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</si>
  <si>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</si>
  <si>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</si>
  <si>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</si>
  <si>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</si>
  <si>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</si>
  <si>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</si>
  <si>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</si>
  <si>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</si>
  <si>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</si>
  <si>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</si>
  <si>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</si>
  <si>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</si>
  <si>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</si>
  <si>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</si>
  <si>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</si>
  <si>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</si>
  <si>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</si>
  <si>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</si>
  <si>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</si>
  <si>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</si>
  <si>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</si>
  <si>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</si>
  <si>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</si>
  <si>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</si>
  <si>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</si>
  <si>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</si>
  <si>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</si>
  <si>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</si>
  <si>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</si>
  <si>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</si>
  <si>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</si>
  <si>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</si>
  <si>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</si>
  <si>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</si>
  <si>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</si>
  <si>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</si>
  <si>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</si>
  <si>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</si>
  <si>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</si>
  <si>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</si>
  <si>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</si>
  <si>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</si>
  <si>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</si>
  <si>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</si>
  <si>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</si>
  <si>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</si>
  <si>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</si>
  <si>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</si>
  <si>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</si>
  <si>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</si>
  <si>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</si>
  <si>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</si>
  <si>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</si>
  <si>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</si>
  <si>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</si>
  <si>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</si>
  <si>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</si>
  <si>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</si>
  <si>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</si>
  <si>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</si>
  <si>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</si>
  <si>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</si>
  <si>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</si>
  <si>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</si>
  <si>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</si>
  <si>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</si>
  <si>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</si>
  <si>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</si>
  <si>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</si>
  <si>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</si>
  <si>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</si>
  <si>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</si>
  <si>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</si>
  <si>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</si>
  <si>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</si>
  <si>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</si>
  <si>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</si>
  <si>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</si>
  <si>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</si>
  <si>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</si>
  <si>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</si>
  <si>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</si>
  <si>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</si>
  <si>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</si>
  <si>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</si>
  <si>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</si>
  <si>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</si>
  <si>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</si>
  <si>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</si>
  <si>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</si>
  <si>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</si>
  <si>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</si>
  <si>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</si>
  <si>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</si>
  <si>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</si>
  <si>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</si>
  <si>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</si>
  <si>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</si>
  <si>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</si>
  <si>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</si>
  <si>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</si>
  <si>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</si>
  <si>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</si>
  <si>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</si>
  <si>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</si>
  <si>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</si>
  <si>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</si>
  <si>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</si>
  <si>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</si>
  <si>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</si>
  <si>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</si>
  <si>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</si>
  <si>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</si>
  <si>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</si>
  <si>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</si>
  <si>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</si>
  <si>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</si>
  <si>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</si>
  <si>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</si>
  <si>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</si>
  <si>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</si>
  <si>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</si>
  <si>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</si>
  <si>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</si>
  <si>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</si>
  <si>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</si>
  <si>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</si>
  <si>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</si>
  <si>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</si>
  <si>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</si>
  <si>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</si>
  <si>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</si>
  <si>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</si>
  <si>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</si>
  <si>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</si>
  <si>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</si>
  <si>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</si>
  <si>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</si>
  <si>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</si>
  <si>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</si>
  <si>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</si>
  <si>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</si>
  <si>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</si>
  <si>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</si>
  <si>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</si>
  <si>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</si>
  <si>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</si>
  <si>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</si>
  <si>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</si>
  <si>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</si>
  <si>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</si>
  <si>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</si>
  <si>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</si>
  <si>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</si>
  <si>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</si>
  <si>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</si>
  <si>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</si>
  <si>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</si>
  <si>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</si>
  <si>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</si>
  <si>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</si>
  <si>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</si>
  <si>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</si>
  <si>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</si>
  <si>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</si>
  <si>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</si>
  <si>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</si>
  <si>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</si>
  <si>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</si>
  <si>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</si>
  <si>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</si>
  <si>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</si>
  <si>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</si>
  <si>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</si>
  <si>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</si>
  <si>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</si>
  <si>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</si>
  <si>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</si>
  <si>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</si>
  <si>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</si>
  <si>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</si>
  <si>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</si>
  <si>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</si>
  <si>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</si>
  <si>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</si>
  <si>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</si>
  <si>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</si>
  <si>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</si>
  <si>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</si>
  <si>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</si>
  <si>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</si>
  <si>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</si>
  <si>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</si>
  <si>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</si>
  <si>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</si>
  <si>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</si>
  <si>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</si>
  <si>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</si>
  <si>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</si>
  <si>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</si>
  <si>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</si>
  <si>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</si>
  <si>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</si>
  <si>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</si>
  <si>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</si>
  <si>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</si>
  <si>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</si>
  <si>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</si>
  <si>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</si>
  <si>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</si>
  <si>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</si>
  <si>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</si>
  <si>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</si>
  <si>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</si>
  <si>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</si>
  <si>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</si>
  <si>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</si>
  <si>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</si>
  <si>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</si>
  <si>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</si>
  <si>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</si>
  <si>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</si>
  <si>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</si>
  <si>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</si>
  <si>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</si>
  <si>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</si>
  <si>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</si>
  <si>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</si>
  <si>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</si>
  <si>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</si>
  <si>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</si>
  <si>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</si>
  <si>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</si>
  <si>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</si>
  <si>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</si>
  <si>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</si>
  <si>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</si>
  <si>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</si>
  <si>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</si>
  <si>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</si>
  <si>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</si>
  <si>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</si>
  <si>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</si>
  <si>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</si>
  <si>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</si>
  <si>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</si>
  <si>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</si>
  <si>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</si>
  <si>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</si>
  <si>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</si>
  <si>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</si>
  <si>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</si>
  <si>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</si>
  <si>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</si>
  <si>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</si>
  <si>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</si>
  <si>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</si>
  <si>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</si>
  <si>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</si>
  <si>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</si>
  <si>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</si>
  <si>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</si>
  <si>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</si>
  <si>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</si>
  <si>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</si>
  <si>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</si>
  <si>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</si>
  <si>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</si>
  <si>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</si>
  <si>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</si>
  <si>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</si>
  <si>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</si>
  <si>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</si>
  <si>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</si>
  <si>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</si>
  <si>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</si>
  <si>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</si>
  <si>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</si>
  <si>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</si>
  <si>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</si>
  <si>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</si>
  <si>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</si>
  <si>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</si>
  <si>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</si>
  <si>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</si>
  <si>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</si>
  <si>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</si>
  <si>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</si>
  <si>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</si>
  <si>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</si>
  <si>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</si>
  <si>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</si>
  <si>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</si>
  <si>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</si>
  <si>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</si>
  <si>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</si>
  <si>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</si>
  <si>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</si>
  <si>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</si>
  <si>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</si>
  <si>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</si>
  <si>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</si>
  <si>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</si>
  <si>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</si>
  <si>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</si>
  <si>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</si>
  <si>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</si>
  <si>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</si>
  <si>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</si>
  <si>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</si>
  <si>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</si>
  <si>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</si>
  <si>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</si>
  <si>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</si>
  <si>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</si>
  <si>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</si>
  <si>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</si>
  <si>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</si>
  <si>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</si>
  <si>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</si>
  <si>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</si>
  <si>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</si>
  <si>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</si>
  <si>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</si>
  <si>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</si>
  <si>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</si>
  <si>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</si>
  <si>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</si>
  <si>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</si>
  <si>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</si>
  <si>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</si>
  <si>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</si>
  <si>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</si>
  <si>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</si>
  <si>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</si>
  <si>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</si>
  <si>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</si>
  <si>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</si>
  <si>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</si>
  <si>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</si>
  <si>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</si>
  <si>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</si>
  <si>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</si>
  <si>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</si>
  <si>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</si>
  <si>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</si>
  <si>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</si>
  <si>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</si>
  <si>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</si>
  <si>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</si>
  <si>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</si>
  <si>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</si>
  <si>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</si>
  <si>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</si>
  <si>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</si>
  <si>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</si>
  <si>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</si>
  <si>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</si>
  <si>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</si>
  <si>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</si>
  <si>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</si>
  <si>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</si>
  <si>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</si>
  <si>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</si>
  <si>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</si>
  <si>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</si>
  <si>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</si>
  <si>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</si>
  <si>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</si>
  <si>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</si>
  <si>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</si>
  <si>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</si>
  <si>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</si>
  <si>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</si>
  <si>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</si>
  <si>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</si>
  <si>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</si>
  <si>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</si>
  <si>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</si>
  <si>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</si>
  <si>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</si>
  <si>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</si>
  <si>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</si>
  <si>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</si>
  <si>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</si>
  <si>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</si>
  <si>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</si>
  <si>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</si>
  <si>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</si>
  <si>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</si>
  <si>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</si>
  <si>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</si>
  <si>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</si>
  <si>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</si>
  <si>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</si>
  <si>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</si>
  <si>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</si>
  <si>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</si>
  <si>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</si>
  <si>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</si>
  <si>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</si>
  <si>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</si>
  <si>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</si>
  <si>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</si>
  <si>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</si>
  <si>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</si>
  <si>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</si>
  <si>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</si>
  <si>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</si>
  <si>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</si>
  <si>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</si>
  <si>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</si>
  <si>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</si>
  <si>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</si>
  <si>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</si>
  <si>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</si>
  <si>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</si>
  <si>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</si>
  <si>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</si>
  <si>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</si>
  <si>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</si>
  <si>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</si>
  <si>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</si>
  <si>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</si>
  <si>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</si>
  <si>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</si>
  <si>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</si>
  <si>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</si>
  <si>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</si>
  <si>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</si>
  <si>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</si>
  <si>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</si>
  <si>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</si>
  <si>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</si>
  <si>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</si>
  <si>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</si>
  <si>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</si>
  <si>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</si>
  <si>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</si>
  <si>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</si>
  <si>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</si>
  <si>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</si>
  <si>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</si>
  <si>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</si>
  <si>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</si>
  <si>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</si>
  <si>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</si>
  <si>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</si>
  <si>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</si>
  <si>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</si>
  <si>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</si>
  <si>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</si>
  <si>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</si>
  <si>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</si>
  <si>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</si>
  <si>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</si>
  <si>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</si>
  <si>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</si>
  <si>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</si>
  <si>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</si>
  <si>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</si>
  <si>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</si>
  <si>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</si>
  <si>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</si>
  <si>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</si>
  <si>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</si>
  <si>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</si>
  <si>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</si>
  <si>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</si>
  <si>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</si>
  <si>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</si>
  <si>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</si>
  <si>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</si>
  <si>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</si>
  <si>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</si>
  <si>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</si>
  <si>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</si>
  <si>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</si>
  <si>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</si>
  <si>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</si>
  <si>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</si>
  <si>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</si>
  <si>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</si>
  <si>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</si>
  <si>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</si>
  <si>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</si>
  <si>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</si>
  <si>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</si>
  <si>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</si>
  <si>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</si>
  <si>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</si>
  <si>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</si>
  <si>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</si>
  <si>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</si>
  <si>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</si>
  <si>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</si>
  <si>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</si>
  <si>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</si>
  <si>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</si>
  <si>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</si>
  <si>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</si>
  <si>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</si>
  <si>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</si>
  <si>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</si>
  <si>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</si>
  <si>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</si>
  <si>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</si>
  <si>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</si>
  <si>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</si>
  <si>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</si>
  <si>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</si>
  <si>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</si>
  <si>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</si>
  <si>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</si>
  <si>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</si>
  <si>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</si>
  <si>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</si>
  <si>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</si>
  <si>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</si>
  <si>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</si>
  <si>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</si>
  <si>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</si>
  <si>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</si>
  <si>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</si>
  <si>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</si>
  <si>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</si>
  <si>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</si>
  <si>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</si>
  <si>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</si>
  <si>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</si>
  <si>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</si>
  <si>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</si>
  <si>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</si>
  <si>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</si>
  <si>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</si>
  <si>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</si>
  <si>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</si>
  <si>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</si>
  <si>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</si>
  <si>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</si>
  <si>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</si>
  <si>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</si>
  <si>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</si>
  <si>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</si>
  <si>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</si>
  <si>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</si>
  <si>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</si>
  <si>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</si>
  <si>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</si>
  <si>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</si>
  <si>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</si>
  <si>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</si>
  <si>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</si>
  <si>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</si>
  <si>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</si>
  <si>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</si>
  <si>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</si>
  <si>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</si>
  <si>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</si>
  <si>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</si>
  <si>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</si>
  <si>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</si>
  <si>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</si>
  <si>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</si>
  <si>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</si>
  <si>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</si>
  <si>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</si>
  <si>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</si>
  <si>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</si>
  <si>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</si>
  <si>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</si>
  <si>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</si>
  <si>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</si>
  <si>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</si>
  <si>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</si>
  <si>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</si>
  <si>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</si>
  <si>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</si>
  <si>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</si>
  <si>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</si>
  <si>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</si>
  <si>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</si>
  <si>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</si>
  <si>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</si>
  <si>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</si>
  <si>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</si>
  <si>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</si>
  <si>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</si>
  <si>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</si>
  <si>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</si>
  <si>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</si>
  <si>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</si>
  <si>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</si>
  <si>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</si>
  <si>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</si>
  <si>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</si>
  <si>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</si>
  <si>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</si>
  <si>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</si>
  <si>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</si>
  <si>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</si>
  <si>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</si>
  <si>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</si>
  <si>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</si>
  <si>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</si>
  <si>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</si>
  <si>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</si>
  <si>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</si>
  <si>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</si>
  <si>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</si>
  <si>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</si>
  <si>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</si>
  <si>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</si>
  <si>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</si>
  <si>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</si>
  <si>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</si>
  <si>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</si>
  <si>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</si>
  <si>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</si>
  <si>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</si>
  <si>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</si>
  <si>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</si>
  <si>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</si>
  <si>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</si>
  <si>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</si>
  <si>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</si>
  <si>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</si>
  <si>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</si>
  <si>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</si>
  <si>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</si>
  <si>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</si>
  <si>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</si>
  <si>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</si>
  <si>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</si>
  <si>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</si>
  <si>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</si>
  <si>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</si>
  <si>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</si>
  <si>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</si>
  <si>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</si>
  <si>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</si>
  <si>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</si>
  <si>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</si>
  <si>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</si>
  <si>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</si>
  <si>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</si>
  <si>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</si>
  <si>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</si>
  <si>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</si>
  <si>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</si>
  <si>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</si>
  <si>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</si>
  <si>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</si>
  <si>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</si>
  <si>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</si>
  <si>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</si>
  <si>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</si>
  <si>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</si>
  <si>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</si>
  <si>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</si>
  <si>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</si>
  <si>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</si>
  <si>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</si>
  <si>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</si>
  <si>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</si>
  <si>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</si>
  <si>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</si>
  <si>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</si>
  <si>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</si>
  <si>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</si>
  <si>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</si>
  <si>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</si>
  <si>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</si>
  <si>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</si>
  <si>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</si>
  <si>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</si>
  <si>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</si>
  <si>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</si>
  <si>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</si>
  <si>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</si>
  <si>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</si>
  <si>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</si>
  <si>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</si>
  <si>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</si>
  <si>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</si>
  <si>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</si>
  <si>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</si>
  <si>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</si>
  <si>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</si>
  <si>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</si>
  <si>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</si>
  <si>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</si>
  <si>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</si>
  <si>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</si>
  <si>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</si>
  <si>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</si>
  <si>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</si>
  <si>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</si>
  <si>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</si>
  <si>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</si>
  <si>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</si>
  <si>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</si>
  <si>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</si>
  <si>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</si>
  <si>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</si>
  <si>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</si>
  <si>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</si>
  <si>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</si>
  <si>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</si>
  <si>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</si>
  <si>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</si>
  <si>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</si>
  <si>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</si>
  <si>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</si>
  <si>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</si>
  <si>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</si>
  <si>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</si>
  <si>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</si>
  <si>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</si>
  <si>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</si>
  <si>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</si>
  <si>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</si>
  <si>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</si>
  <si>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</si>
  <si>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</si>
  <si>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</si>
  <si>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</si>
  <si>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</si>
  <si>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</si>
  <si>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</si>
  <si>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</si>
  <si>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</si>
  <si>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</si>
  <si>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</si>
  <si>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</si>
  <si>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</si>
  <si>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</si>
  <si>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</si>
  <si>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</si>
  <si>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</si>
  <si>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</si>
  <si>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</si>
  <si>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</si>
  <si>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</si>
  <si>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</si>
  <si>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</si>
  <si>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</si>
  <si>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</si>
  <si>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</si>
  <si>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</si>
  <si>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</si>
  <si>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</si>
  <si>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</si>
  <si>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</si>
  <si>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</si>
  <si>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</si>
  <si>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</si>
  <si>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</si>
  <si>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</si>
  <si>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</si>
  <si>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</si>
  <si>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</si>
  <si>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</si>
  <si>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</si>
  <si>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</si>
  <si>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</si>
  <si>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</si>
  <si>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</si>
  <si>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</si>
  <si>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</si>
  <si>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</si>
  <si>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</si>
  <si>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</si>
  <si>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</si>
  <si>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</si>
  <si>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</si>
  <si>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</si>
  <si>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</si>
  <si>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</si>
  <si>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</si>
  <si>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</si>
  <si>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</si>
  <si>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</si>
  <si>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</si>
  <si>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</si>
  <si>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</si>
  <si>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</si>
  <si>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</si>
  <si>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</si>
  <si>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</si>
  <si>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</si>
  <si>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</si>
  <si>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</si>
  <si>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</si>
  <si>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</si>
  <si>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</si>
  <si>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</si>
  <si>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</si>
  <si>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</si>
  <si>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</si>
  <si>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</si>
  <si>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</si>
  <si>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</si>
  <si>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</si>
  <si>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</si>
  <si>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</si>
  <si>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</si>
  <si>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</si>
  <si>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</si>
  <si>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</si>
  <si>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</si>
  <si>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</si>
  <si>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</si>
  <si>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</si>
  <si>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</si>
  <si>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</si>
  <si>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</si>
  <si>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</si>
  <si>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</si>
  <si>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</si>
  <si>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</si>
  <si>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</si>
  <si>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</si>
  <si>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</si>
  <si>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</si>
  <si>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</si>
  <si>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</si>
  <si>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</si>
  <si>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</si>
  <si>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</si>
  <si>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</si>
  <si>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</si>
  <si>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</si>
  <si>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</si>
  <si>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</si>
  <si>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</si>
  <si>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</si>
  <si>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</si>
  <si>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</si>
  <si>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</si>
  <si>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</si>
  <si>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</si>
  <si>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</si>
  <si>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</si>
  <si>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</si>
  <si>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</si>
  <si>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</si>
  <si>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</si>
  <si>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</si>
  <si>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</si>
  <si>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</si>
  <si>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</si>
  <si>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</si>
  <si>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</si>
  <si>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</si>
  <si>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</si>
  <si>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</si>
  <si>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</si>
  <si>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</si>
  <si>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</si>
  <si>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</si>
  <si>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</si>
  <si>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</si>
  <si>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</si>
  <si>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</si>
  <si>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</si>
  <si>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</si>
  <si>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</si>
  <si>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</si>
  <si>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</si>
  <si>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</si>
  <si>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</si>
  <si>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</si>
  <si>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</si>
  <si>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</si>
  <si>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</si>
  <si>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</si>
  <si>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</si>
  <si>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</si>
  <si>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</si>
  <si>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</si>
  <si>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</si>
  <si>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</si>
  <si>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</si>
  <si>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</si>
  <si>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</si>
  <si>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</si>
  <si>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</si>
  <si>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</si>
  <si>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</si>
  <si>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</si>
  <si>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</si>
  <si>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</si>
  <si>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</si>
  <si>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</si>
  <si>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</si>
  <si>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</si>
  <si>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</si>
  <si>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</si>
  <si>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</si>
  <si>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</si>
  <si>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</si>
  <si>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</si>
  <si>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</si>
  <si>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</si>
  <si>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</si>
  <si>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</si>
  <si>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</si>
  <si>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</si>
  <si>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</si>
  <si>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</si>
  <si>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</si>
  <si>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</si>
  <si>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</si>
  <si>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</si>
  <si>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</si>
  <si>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</si>
  <si>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</si>
  <si>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</si>
  <si>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</si>
  <si>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</si>
  <si>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</si>
  <si>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</si>
  <si>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</si>
  <si>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</si>
  <si>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</si>
  <si>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</si>
  <si>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</si>
  <si>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</si>
  <si>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</si>
  <si>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</si>
  <si>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</si>
  <si>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</si>
  <si>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</si>
  <si>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</si>
  <si>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</si>
  <si>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</si>
  <si>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</si>
  <si>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</si>
  <si>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</si>
  <si>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</si>
  <si>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</si>
  <si>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</si>
  <si>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</si>
  <si>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</si>
  <si>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</si>
  <si>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</si>
  <si>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</si>
  <si>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</si>
  <si>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</si>
  <si>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</si>
  <si>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</si>
  <si>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</si>
  <si>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</si>
  <si>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</si>
  <si>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</si>
  <si>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</si>
  <si>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</si>
  <si>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</si>
  <si>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</si>
  <si>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</si>
  <si>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</si>
  <si>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</si>
  <si>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</si>
  <si>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</si>
  <si>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</si>
  <si>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</si>
  <si>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</si>
  <si>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</si>
  <si>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</si>
  <si>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</si>
  <si>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</si>
  <si>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</si>
  <si>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</si>
  <si>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</si>
  <si>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</si>
  <si>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</si>
  <si>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</si>
  <si>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</si>
  <si>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</si>
  <si>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</si>
  <si>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</si>
  <si>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</si>
  <si>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</si>
  <si>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</si>
  <si>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</si>
  <si>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</si>
  <si>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</si>
  <si>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</si>
  <si>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</si>
  <si>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</si>
  <si>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</si>
  <si>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</si>
  <si>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</si>
  <si>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</si>
  <si>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</si>
  <si>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</si>
  <si>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</si>
  <si>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</si>
  <si>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</si>
  <si>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</si>
  <si>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</si>
  <si>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</si>
  <si>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</si>
  <si>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</si>
  <si>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</si>
  <si>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</si>
  <si>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</si>
  <si>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</si>
  <si>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</si>
  <si>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</si>
  <si>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</si>
  <si>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</si>
  <si>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</si>
  <si>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</si>
  <si>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</si>
  <si>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</si>
  <si>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</si>
  <si>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</si>
  <si>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</si>
  <si>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</si>
  <si>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</si>
  <si>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</si>
  <si>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</si>
  <si>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</si>
  <si>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</si>
  <si>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</si>
  <si>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</si>
  <si>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</si>
  <si>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</si>
  <si>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</si>
  <si>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</si>
  <si>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</si>
  <si>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</si>
  <si>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</si>
  <si>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</si>
  <si>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</si>
  <si>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</si>
  <si>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</si>
  <si>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</si>
  <si>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</si>
  <si>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</si>
  <si>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</si>
  <si>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</si>
  <si>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</si>
  <si>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</si>
  <si>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</si>
  <si>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</si>
  <si>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</si>
  <si>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</si>
  <si>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</si>
  <si>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</si>
  <si>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</si>
  <si>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</si>
  <si>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</si>
  <si>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</si>
  <si>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</si>
  <si>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</si>
  <si>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</si>
  <si>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</si>
  <si>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</si>
  <si>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</si>
  <si>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</si>
  <si>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</si>
  <si>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</si>
  <si>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</si>
  <si>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</si>
  <si>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</si>
  <si>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</si>
  <si>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</si>
  <si>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</si>
  <si>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</si>
  <si>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</si>
  <si>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</si>
  <si>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</si>
  <si>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</si>
  <si>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</si>
  <si>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</si>
  <si>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</si>
  <si>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</si>
  <si>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</si>
  <si>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</si>
  <si>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</si>
  <si>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</si>
  <si>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</si>
  <si>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</si>
  <si>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</si>
  <si>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</si>
  <si>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</si>
  <si>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</si>
  <si>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</si>
  <si>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</si>
  <si>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</si>
  <si>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</si>
  <si>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</si>
  <si>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</si>
  <si>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</si>
  <si>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</si>
  <si>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</si>
  <si>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</si>
  <si>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</si>
  <si>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</si>
  <si>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</si>
  <si>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</si>
  <si>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</si>
  <si>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</si>
  <si>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</si>
  <si>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</si>
  <si>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</si>
  <si>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</si>
  <si>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</si>
  <si>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</si>
  <si>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</si>
  <si>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</si>
  <si>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</si>
  <si>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</si>
  <si>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</si>
  <si>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</si>
  <si>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</si>
  <si>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</si>
  <si>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</si>
  <si>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</si>
  <si>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</si>
  <si>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</si>
  <si>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</si>
  <si>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</si>
  <si>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</si>
  <si>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</si>
  <si>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</si>
  <si>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</si>
  <si>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</si>
  <si>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</si>
  <si>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</si>
  <si>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</si>
  <si>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</si>
  <si>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</si>
  <si>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</si>
  <si>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</si>
  <si>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</si>
  <si>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</si>
  <si>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</si>
  <si>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</si>
  <si>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</si>
  <si>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</si>
  <si>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</si>
  <si>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</si>
  <si>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</si>
  <si>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</si>
  <si>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</si>
  <si>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</si>
  <si>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</si>
  <si>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</si>
  <si>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</si>
  <si>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</si>
  <si>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</si>
  <si>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</si>
  <si>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</si>
  <si>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</si>
  <si>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</si>
  <si>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</si>
  <si>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</si>
  <si>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</si>
  <si>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</si>
  <si>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</si>
  <si>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</si>
  <si>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</si>
  <si>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</si>
  <si>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</si>
  <si>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</si>
  <si>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</si>
  <si>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</si>
  <si>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</si>
  <si>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</si>
  <si>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</si>
  <si>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</si>
  <si>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</si>
  <si>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</si>
  <si>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</si>
  <si>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</si>
  <si>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</si>
  <si>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</si>
  <si>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</si>
  <si>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</si>
  <si>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</si>
  <si>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</si>
  <si>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</si>
  <si>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</si>
  <si>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</si>
  <si>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</si>
  <si>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</si>
  <si>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</si>
  <si>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</si>
  <si>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</si>
  <si>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</si>
  <si>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</si>
  <si>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</si>
  <si>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</si>
  <si>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</si>
  <si>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</si>
  <si>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</si>
  <si>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</si>
  <si>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</si>
  <si>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</si>
  <si>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</si>
  <si>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</si>
  <si>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</si>
  <si>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</si>
  <si>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</si>
  <si>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</si>
  <si>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</si>
  <si>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</si>
  <si>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</si>
  <si>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</si>
  <si>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</si>
  <si>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</si>
  <si>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</si>
  <si>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</si>
  <si>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</si>
  <si>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</si>
  <si>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</si>
  <si>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</si>
  <si>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</si>
  <si>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</si>
  <si>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</si>
  <si>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</si>
  <si>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</si>
  <si>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</si>
  <si>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</si>
  <si>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</si>
  <si>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</si>
  <si>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</si>
  <si>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</si>
  <si>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</si>
  <si>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</si>
  <si>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</si>
  <si>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</si>
  <si>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</si>
  <si>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</si>
  <si>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</si>
  <si>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</si>
  <si>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</si>
  <si>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</si>
  <si>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</si>
  <si>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</si>
  <si>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</si>
  <si>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</si>
  <si>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</si>
  <si>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</si>
  <si>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</si>
  <si>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</si>
  <si>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</si>
  <si>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</si>
  <si>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</si>
  <si>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</si>
  <si>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</si>
  <si>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</si>
  <si>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</si>
  <si>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</si>
  <si>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</si>
  <si>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</si>
  <si>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</si>
  <si>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</si>
  <si>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</si>
  <si>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</si>
  <si>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</si>
  <si>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</si>
  <si>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</si>
  <si>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</si>
  <si>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</si>
  <si>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</si>
  <si>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</si>
  <si>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</si>
  <si>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</si>
  <si>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</si>
  <si>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</si>
  <si>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</si>
  <si>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</si>
  <si>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</si>
  <si>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</si>
  <si>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</si>
  <si>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</si>
  <si>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</si>
  <si>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</si>
  <si>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</si>
  <si>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</si>
  <si>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</si>
  <si>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</si>
  <si>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</si>
  <si>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</si>
  <si>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</si>
  <si>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</si>
  <si>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</si>
  <si>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</si>
  <si>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</si>
  <si>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</si>
  <si>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</si>
  <si>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</si>
  <si>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</si>
  <si>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</si>
  <si>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</si>
  <si>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</si>
  <si>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</si>
  <si>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</si>
  <si>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</si>
  <si>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</si>
  <si>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</si>
  <si>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</si>
  <si>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</si>
  <si>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</si>
  <si>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</si>
  <si>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</si>
  <si>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</si>
  <si>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</si>
  <si>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</si>
  <si>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</si>
  <si>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</si>
  <si>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</si>
  <si>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</si>
  <si>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</si>
  <si>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</si>
  <si>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</si>
  <si>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</si>
  <si>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</si>
  <si>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</si>
  <si>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</si>
  <si>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</si>
  <si>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</si>
  <si>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</si>
  <si>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</si>
  <si>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</si>
  <si>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</si>
  <si>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</si>
  <si>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</si>
  <si>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</si>
  <si>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</si>
  <si>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</si>
  <si>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</si>
  <si>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</si>
  <si>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</si>
  <si>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</si>
  <si>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</si>
  <si>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</si>
  <si>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</si>
  <si>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</si>
  <si>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</si>
  <si>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</si>
  <si>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</si>
  <si>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</si>
  <si>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</si>
  <si>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</si>
  <si>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</si>
  <si>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</si>
  <si>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</si>
  <si>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</si>
  <si>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</si>
  <si>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</si>
  <si>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</si>
  <si>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</si>
  <si>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</si>
  <si>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</si>
  <si>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</si>
  <si>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</si>
  <si>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</si>
  <si>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</si>
  <si>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</si>
  <si>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</si>
  <si>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</si>
  <si>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</si>
  <si>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</si>
  <si>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</si>
  <si>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</si>
  <si>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</si>
  <si>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</si>
  <si>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</si>
  <si>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</si>
  <si>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</si>
  <si>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</si>
  <si>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</si>
  <si>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</si>
  <si>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</si>
  <si>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</si>
  <si>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</si>
  <si>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</si>
  <si>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</si>
  <si>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</si>
  <si>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</si>
  <si>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</si>
  <si>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</si>
  <si>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</si>
  <si>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</si>
  <si>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</si>
  <si>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</si>
  <si>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</si>
  <si>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</si>
  <si>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</si>
  <si>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</si>
  <si>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</si>
  <si>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</si>
  <si>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</si>
  <si>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</si>
  <si>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</si>
  <si>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</si>
  <si>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</si>
  <si>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</si>
  <si>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</si>
  <si>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</si>
  <si>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</si>
  <si>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</si>
  <si>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</si>
  <si>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</si>
  <si>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</si>
  <si>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</si>
  <si>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</si>
  <si>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</si>
  <si>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</si>
  <si>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</si>
  <si>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</si>
  <si>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</si>
  <si>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</si>
  <si>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</si>
  <si>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</si>
  <si>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</si>
  <si>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</si>
  <si>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</si>
  <si>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</si>
  <si>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</si>
  <si>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</si>
  <si>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</si>
  <si>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</si>
  <si>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</si>
  <si>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</si>
  <si>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</si>
  <si>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</si>
  <si>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Averaged Donation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</si>
  <si>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</si>
  <si>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</si>
  <si>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</si>
  <si>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</si>
  <si>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</si>
  <si>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</si>
  <si>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</si>
  <si>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Music</t>
  </si>
  <si>
    <t>Games</t>
  </si>
  <si>
    <t>Standard Deviation of Goal</t>
  </si>
  <si>
    <t>Upper Quartile of Goal</t>
  </si>
  <si>
    <t>Lower Quartile of Goal</t>
  </si>
  <si>
    <t>IQR of Goal</t>
  </si>
  <si>
    <t>Standard Devation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</si>
  <si>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</si>
  <si>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</si>
  <si>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</si>
  <si>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</si>
  <si>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</si>
  <si>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</si>
  <si>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</si>
  <si>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</si>
  <si>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</si>
  <si>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Percentaged Canceled</t>
  </si>
  <si>
    <t>Less than 1000</t>
  </si>
  <si>
    <t>1000 to 4999</t>
  </si>
  <si>
    <t>5000 to 9999</t>
  </si>
  <si>
    <t>10000 to 14999</t>
  </si>
  <si>
    <t>15000 to 19999</t>
  </si>
  <si>
    <t xml:space="preserve">20000 to 24999 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</si>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</sst>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2" fillId="0" borderId="0" xfId="0" applyFont="1"/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4A5D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4A5D"/>
      <color rgb="FFFF4354"/>
      <color rgb="FFFF3C4B"/>
      <color rgb="FFFF364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 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53-8741-B8AE-2CC1BA72E67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 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53-8741-B8AE-2CC1BA72E670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Percentaged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 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53-8741-B8AE-2CC1BA72E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3619183"/>
        <c:axId val="1827911920"/>
      </c:lineChart>
      <c:catAx>
        <c:axId val="1483619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911920"/>
        <c:crosses val="autoZero"/>
        <c:auto val="1"/>
        <c:lblAlgn val="ctr"/>
        <c:lblOffset val="100"/>
        <c:noMultiLvlLbl val="0"/>
      </c:catAx>
      <c:valAx>
        <c:axId val="182791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619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84-EA4C-A67A-ABBE07DA834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84-EA4C-A67A-ABBE07DA834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84-EA4C-A67A-ABBE07DA83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7000432"/>
        <c:axId val="1709261072"/>
      </c:lineChart>
      <c:catAx>
        <c:axId val="74700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9261072"/>
        <c:crosses val="autoZero"/>
        <c:auto val="1"/>
        <c:lblAlgn val="ctr"/>
        <c:lblOffset val="100"/>
        <c:noMultiLvlLbl val="0"/>
      </c:catAx>
      <c:valAx>
        <c:axId val="170926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00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41-D041-BE0C-31BAAD1D576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D41-D041-BE0C-31BAAD1D576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D41-D041-BE0C-31BAAD1D576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D41-D041-BE0C-31BAAD1D5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40007535"/>
        <c:axId val="1539876783"/>
      </c:barChart>
      <c:catAx>
        <c:axId val="1540007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876783"/>
        <c:crosses val="autoZero"/>
        <c:auto val="1"/>
        <c:lblAlgn val="ctr"/>
        <c:lblOffset val="100"/>
        <c:noMultiLvlLbl val="0"/>
      </c:catAx>
      <c:valAx>
        <c:axId val="1539876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007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98-664D-AE49-D490E3F0AFA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498-664D-AE49-D490E3F0AFA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498-664D-AE49-D490E3F0A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47016863"/>
        <c:axId val="1447018511"/>
      </c:barChart>
      <c:catAx>
        <c:axId val="1447016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018511"/>
        <c:crosses val="autoZero"/>
        <c:auto val="1"/>
        <c:lblAlgn val="ctr"/>
        <c:lblOffset val="100"/>
        <c:noMultiLvlLbl val="0"/>
      </c:catAx>
      <c:valAx>
        <c:axId val="1447018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016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31-C14E-9641-D527DE57812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31-C14E-9641-D527DE57812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31-C14E-9641-D527DE57812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031-C14E-9641-D527DE578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1655999"/>
        <c:axId val="1451657647"/>
      </c:lineChart>
      <c:catAx>
        <c:axId val="1451655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657647"/>
        <c:crosses val="autoZero"/>
        <c:auto val="1"/>
        <c:lblAlgn val="ctr"/>
        <c:lblOffset val="100"/>
        <c:noMultiLvlLbl val="0"/>
      </c:catAx>
      <c:valAx>
        <c:axId val="145165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655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381000</xdr:colOff>
      <xdr:row>15</xdr:row>
      <xdr:rowOff>25400</xdr:rowOff>
    </xdr:from>
    <xdr:to>
      <xdr:col>8</xdr:col>
      <xdr:colOff>241300</xdr:colOff>
      <xdr:row>33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5CED2BB-FA51-644A-8753-4EF1602A25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622300</xdr:colOff>
      <xdr:row>6</xdr:row>
      <xdr:rowOff>114300</xdr:rowOff>
    </xdr:from>
    <xdr:to>
      <xdr:col>13</xdr:col>
      <xdr:colOff>787400</xdr:colOff>
      <xdr:row>26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A0537B-C499-354B-8458-671407A834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463550</xdr:colOff>
      <xdr:row>0</xdr:row>
      <xdr:rowOff>82550</xdr:rowOff>
    </xdr:from>
    <xdr:to>
      <xdr:col>14</xdr:col>
      <xdr:colOff>12700</xdr:colOff>
      <xdr:row>21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55322C-88B9-7844-9D6B-D8BF8DC571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387350</xdr:colOff>
      <xdr:row>1</xdr:row>
      <xdr:rowOff>69850</xdr:rowOff>
    </xdr:from>
    <xdr:to>
      <xdr:col>15</xdr:col>
      <xdr:colOff>152400</xdr:colOff>
      <xdr:row>26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E0B80D-4BE6-CF42-8AB1-693F020B23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234950</xdr:colOff>
      <xdr:row>1</xdr:row>
      <xdr:rowOff>171450</xdr:rowOff>
    </xdr:from>
    <xdr:to>
      <xdr:col>13</xdr:col>
      <xdr:colOff>533400</xdr:colOff>
      <xdr:row>20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F1562F-FD29-DF49-B012-BFBE1F3082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90.580792824076" createdVersion="7" refreshedVersion="7" minRefreshableVersion="3" recordCount="4114" xr:uid="{3A88B910-2203-3E49-847E-CEAEDFFEC3B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90.619825578702" createdVersion="7" refreshedVersion="7" minRefreshableVersion="3" recordCount="4114" xr:uid="{31C6258E-E81B-C745-986F-42A23871E02B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94.41716041667" createdVersion="7" refreshedVersion="7" minRefreshableVersion="3" recordCount="4114" xr:uid="{BBA91A0E-F1F5-F646-9606-4C1FEC0DF9B4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E32AD1-9DE8-D845-85D6-1A7D6B134B9B}" name="PivotTable4" cacheId="5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BC470C-26B3-BA48-9B32-13A9905F24B8}" name="PivotTable3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F69B12-B4DE-7C48-8C96-034AF9C59729}" name="PivotTable4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8D8B49-5825-8D4A-8571-393FE7D2B32B}" name="PivotTable5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29371-9815-A64A-AD17-E2F3AB8F2156}">
  <dimension ref="A1:H13"/>
  <sheetViews>
    <sheetView tabSelected="1" workbookViewId="0">
      <selection activeCell="B8" sqref="B8"/>
    </sheetView>
  </sheetViews>
  <sheetFormatPr baseColWidth="10" defaultRowHeight="15" x14ac:dyDescent="0.2"/>
  <cols>
    <col min="1" max="1" width="16" bestFit="1" customWidth="1"/>
    <col min="2" max="2" width="20" bestFit="1" customWidth="1"/>
    <col min="3" max="3" width="15.33203125" bestFit="1" customWidth="1"/>
    <col min="4" max="4" width="18.6640625" bestFit="1" customWidth="1"/>
    <col min="5" max="5" width="14.6640625" bestFit="1" customWidth="1"/>
    <col min="6" max="6" width="23.1640625" bestFit="1" customWidth="1"/>
    <col min="7" max="7" width="18.5" bestFit="1" customWidth="1"/>
    <col min="8" max="8" width="23.1640625" bestFit="1" customWidth="1"/>
  </cols>
  <sheetData>
    <row r="1" spans="1:8" s="17" customFormat="1" ht="19" x14ac:dyDescent="0.25">
      <c r="A1" s="17" t="s">
        <v>8382</v>
      </c>
      <c r="B1" s="17" t="s">
        <v>8402</v>
      </c>
      <c r="C1" s="17" t="s">
        <v>8403</v>
      </c>
      <c r="D1" s="17" t="s">
        <v>8404</v>
      </c>
      <c r="E1" s="17" t="s">
        <v>8405</v>
      </c>
      <c r="F1" s="17" t="s">
        <v>8406</v>
      </c>
      <c r="G1" s="17" t="s">
        <v>8407</v>
      </c>
      <c r="H1" s="17" t="s">
        <v>8408</v>
      </c>
    </row>
    <row r="2" spans="1:8" x14ac:dyDescent="0.2">
      <c r="A2" t="s">
        <v>8409</v>
      </c>
      <c r="B2">
        <f>COUNTIFS(Kickstarter!$F:$F, "successful",Kickstarter!$D:$D, "&lt;1000",Kickstarter!$R:$R, "plays")</f>
        <v>141</v>
      </c>
      <c r="C2">
        <f>COUNTIFS(Kickstarter!$F:$F, "failed",Kickstarter!$D:$D, "&lt;1000",Kickstarter!$R:$R, "plays")</f>
        <v>45</v>
      </c>
      <c r="D2">
        <f>COUNTIFS(Kickstarter!$F:$F, "canceled",Kickstarter!$D:$D, "&lt;1000",Kickstarter!$R:$R, 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2">
      <c r="A3" t="s">
        <v>8410</v>
      </c>
      <c r="B3">
        <f>COUNTIFS(Kickstarter!$F:$F, "successful",Kickstarter!$D:$D, "&gt;=1000",Kickstarter!$D:$D, "&lt;=4999", Kickstarter!$R:$R, "plays")</f>
        <v>388</v>
      </c>
      <c r="C3">
        <f>COUNTIFS(Kickstarter!$F:$F, "failed",Kickstarter!$D:$D, "&gt;=1000",Kickstarter!$D:$D, "&lt;=4999", Kickstarter!$R:$R, "plays")</f>
        <v>146</v>
      </c>
      <c r="D3">
        <f>COUNTIFS(Kickstarter!$F:$F, "canceled",Kickstarter!$D:$D, "&gt;=1000",Kickstarter!$D:$D, "&lt;=4999", Kickstarter!$R:$R, "plays")</f>
        <v>0</v>
      </c>
      <c r="E3">
        <f t="shared" ref="E3:E13" si="0">SUM(B3:D3)</f>
        <v>534</v>
      </c>
      <c r="F3" s="19">
        <f>B3/E3</f>
        <v>0.72659176029962547</v>
      </c>
      <c r="G3" s="19">
        <f t="shared" ref="G3:G13" si="1">C3/E3</f>
        <v>0.27340823970037453</v>
      </c>
      <c r="H3" s="19">
        <f t="shared" ref="H3:H13" si="2">D3/E3</f>
        <v>0</v>
      </c>
    </row>
    <row r="4" spans="1:8" x14ac:dyDescent="0.2">
      <c r="A4" t="s">
        <v>8411</v>
      </c>
      <c r="B4">
        <f>COUNTIFS(Kickstarter!$F:$F, "successful",Kickstarter!$D:$D, "&gt;=5000",Kickstarter!$D:$D, "&lt;=9999", Kickstarter!$R:$R, "plays")</f>
        <v>93</v>
      </c>
      <c r="C4">
        <f>COUNTIFS(Kickstarter!$F:$F, "failed",Kickstarter!$D:$D, "&gt;=5000",Kickstarter!$D:$D, "&lt;=9999", Kickstarter!$R:$R, "plays")</f>
        <v>76</v>
      </c>
      <c r="D4">
        <f>COUNTIFS(Kickstarter!$F:$F, "canceled",Kickstarter!$D:$D, "&gt;=5000",Kickstarter!$D:$D, "&lt;=9999", Kickstarter!$R:$R, "plays")</f>
        <v>0</v>
      </c>
      <c r="E4">
        <f t="shared" si="0"/>
        <v>169</v>
      </c>
      <c r="F4" s="19">
        <f t="shared" ref="F4:F13" si="3">B4/E4</f>
        <v>0.55029585798816572</v>
      </c>
      <c r="G4" s="19">
        <f t="shared" si="1"/>
        <v>0.44970414201183434</v>
      </c>
      <c r="H4" s="19">
        <f t="shared" si="2"/>
        <v>0</v>
      </c>
    </row>
    <row r="5" spans="1:8" x14ac:dyDescent="0.2">
      <c r="A5" t="s">
        <v>8412</v>
      </c>
      <c r="B5">
        <f>COUNTIFS(Kickstarter!$F:$F, "successful",Kickstarter!$D:$D, "&gt;=10000",Kickstarter!$D:$D, "&lt;=14999", Kickstarter!$R:$R, "plays")</f>
        <v>39</v>
      </c>
      <c r="C5">
        <f>COUNTIFS(Kickstarter!$F:$F, "failed",Kickstarter!$D:$D, "&gt;=10000",Kickstarter!$D:$D, "&lt;=14999", Kickstarter!$R:$R, "plays")</f>
        <v>33</v>
      </c>
      <c r="D5">
        <f>COUNTIFS(Kickstarter!$F:$F, "canceled",Kickstarter!$D:$D, "&gt;=10000",Kickstarter!$D:$D, "&lt;=14999", Kickstarter!$R:$R, "plays")</f>
        <v>0</v>
      </c>
      <c r="E5">
        <f t="shared" si="0"/>
        <v>72</v>
      </c>
      <c r="F5" s="19">
        <f t="shared" si="3"/>
        <v>0.54166666666666663</v>
      </c>
      <c r="G5" s="19">
        <f t="shared" si="1"/>
        <v>0.45833333333333331</v>
      </c>
      <c r="H5" s="19">
        <f t="shared" si="2"/>
        <v>0</v>
      </c>
    </row>
    <row r="6" spans="1:8" x14ac:dyDescent="0.2">
      <c r="A6" t="s">
        <v>8413</v>
      </c>
      <c r="B6">
        <f>COUNTIFS(Kickstarter!$F:$F, "successful",Kickstarter!$D:$D, "&gt;=15000",Kickstarter!$D:$D, "&lt;=19999", Kickstarter!$R:$R, "plays")</f>
        <v>12</v>
      </c>
      <c r="C6">
        <f>COUNTIFS(Kickstarter!$F:$F, "failed",Kickstarter!$D:$D, "&gt;=15000",Kickstarter!$D:$D, "&lt;=19999", Kickstarter!$R:$R, "plays")</f>
        <v>12</v>
      </c>
      <c r="D6">
        <f>COUNTIFS(Kickstarter!$F:$F, "canceled",Kickstarter!$D:$D, "&gt;=15000",Kickstarter!$D:$D, "&lt;=19999", Kickstarter!$R:$R, "plays")</f>
        <v>0</v>
      </c>
      <c r="E6">
        <f t="shared" si="0"/>
        <v>24</v>
      </c>
      <c r="F6" s="19">
        <f t="shared" si="3"/>
        <v>0.5</v>
      </c>
      <c r="G6" s="19">
        <f t="shared" si="1"/>
        <v>0.5</v>
      </c>
      <c r="H6" s="19">
        <f t="shared" si="2"/>
        <v>0</v>
      </c>
    </row>
    <row r="7" spans="1:8" x14ac:dyDescent="0.2">
      <c r="A7" t="s">
        <v>8414</v>
      </c>
      <c r="B7">
        <f>COUNTIFS(Kickstarter!$F:$F, "successful",Kickstarter!$D:$D, "&gt;=20000",Kickstarter!$D:$D, "&lt;=24999", Kickstarter!$R:$R, "plays")</f>
        <v>9</v>
      </c>
      <c r="C7">
        <f>COUNTIFS(Kickstarter!$F:$F, "failed",Kickstarter!$D:$D, "&gt;=20000",Kickstarter!$D:$D, "&lt;=24999", Kickstarter!$R:$R, "plays")</f>
        <v>11</v>
      </c>
      <c r="D7">
        <f>COUNTIFS(Kickstarter!$F:$F, "canceled",Kickstarter!$D:$D, "&gt;=20000",Kickstarter!$D:$D, "&lt;=24999", Kickstarter!$R:$R, "plays")</f>
        <v>0</v>
      </c>
      <c r="E7">
        <f t="shared" si="0"/>
        <v>20</v>
      </c>
      <c r="F7" s="19">
        <f t="shared" si="3"/>
        <v>0.45</v>
      </c>
      <c r="G7" s="19">
        <f t="shared" si="1"/>
        <v>0.55000000000000004</v>
      </c>
      <c r="H7" s="19">
        <f t="shared" si="2"/>
        <v>0</v>
      </c>
    </row>
    <row r="8" spans="1:8" x14ac:dyDescent="0.2">
      <c r="A8" t="s">
        <v>8415</v>
      </c>
      <c r="B8">
        <f>COUNTIFS(Kickstarter!$F:$F, "successful",Kickstarter!$D:$D, "&gt;=25000",Kickstarter!$D:$D, "&lt;=29999", Kickstarter!$R:$R, "plays")</f>
        <v>1</v>
      </c>
      <c r="C8">
        <f>COUNTIFS(Kickstarter!$F:$F, "failed",Kickstarter!$D:$D, "&gt;=25000",Kickstarter!$D:$D, "&lt;=29999", Kickstarter!$R:$R, "plays")</f>
        <v>4</v>
      </c>
      <c r="D8">
        <f>COUNTIFS(Kickstarter!$F:$F, "canceled",Kickstarter!$D:$D, "&gt;=25000",Kickstarter!$D:$D, "&lt;=29999", Kickstarter!$R:$R, "plays")</f>
        <v>0</v>
      </c>
      <c r="E8">
        <f t="shared" si="0"/>
        <v>5</v>
      </c>
      <c r="F8" s="19">
        <f t="shared" si="3"/>
        <v>0.2</v>
      </c>
      <c r="G8" s="19">
        <f t="shared" si="1"/>
        <v>0.8</v>
      </c>
      <c r="H8" s="19">
        <f t="shared" si="2"/>
        <v>0</v>
      </c>
    </row>
    <row r="9" spans="1:8" x14ac:dyDescent="0.2">
      <c r="A9" t="s">
        <v>8416</v>
      </c>
      <c r="B9">
        <f>COUNTIFS(Kickstarter!$F:$F, "successful",Kickstarter!$D:$D, "&gt;=30000",Kickstarter!$D:$D, "&lt;=34999", Kickstarter!$R:$R, "plays")</f>
        <v>3</v>
      </c>
      <c r="C9">
        <f>COUNTIFS(Kickstarter!$F:$F, "failed",Kickstarter!$D:$D, "&gt;=30000",Kickstarter!$D:$D, "&lt;=34999", Kickstarter!$R:$R, "plays")</f>
        <v>8</v>
      </c>
      <c r="D9">
        <f>COUNTIFS(Kickstarter!$F:$F, "canceled",Kickstarter!$D:$D, "&gt;=30000",Kickstarter!$D:$D, "&lt;=34999", Kickstarter!$R:$R, "plays")</f>
        <v>0</v>
      </c>
      <c r="E9">
        <f t="shared" si="0"/>
        <v>11</v>
      </c>
      <c r="F9" s="19">
        <f t="shared" si="3"/>
        <v>0.27272727272727271</v>
      </c>
      <c r="G9" s="19">
        <f t="shared" si="1"/>
        <v>0.72727272727272729</v>
      </c>
      <c r="H9" s="19">
        <f t="shared" si="2"/>
        <v>0</v>
      </c>
    </row>
    <row r="10" spans="1:8" x14ac:dyDescent="0.2">
      <c r="A10" t="s">
        <v>8417</v>
      </c>
      <c r="B10">
        <f>COUNTIFS(Kickstarter!$F:$F, "successful",Kickstarter!$D:$D, "&gt;=35000",Kickstarter!$D:$D, "&lt;=39999", Kickstarter!$R:$R, "plays")</f>
        <v>4</v>
      </c>
      <c r="C10">
        <f>COUNTIFS(Kickstarter!$F:$F, "failed",Kickstarter!$D:$D, "&gt;=35000",Kickstarter!$D:$D, "&lt;=39999", Kickstarter!$R:$R, "plays")</f>
        <v>2</v>
      </c>
      <c r="D10">
        <f>COUNTIFS(Kickstarter!$F:$F, "canceled",Kickstarter!$D:$D, "&gt;=35000",Kickstarter!$D:$D, "&lt;=39999", Kickstarter!$R:$R, "plays")</f>
        <v>0</v>
      </c>
      <c r="E10">
        <f t="shared" si="0"/>
        <v>6</v>
      </c>
      <c r="F10" s="19">
        <f t="shared" si="3"/>
        <v>0.66666666666666663</v>
      </c>
      <c r="G10" s="19">
        <f t="shared" si="1"/>
        <v>0.33333333333333331</v>
      </c>
      <c r="H10" s="19">
        <f t="shared" si="2"/>
        <v>0</v>
      </c>
    </row>
    <row r="11" spans="1:8" x14ac:dyDescent="0.2">
      <c r="A11" t="s">
        <v>8418</v>
      </c>
      <c r="B11">
        <f>COUNTIFS(Kickstarter!$F:$F, "successful",Kickstarter!$D:$D, "&gt;=40000",Kickstarter!$D:$D, "&lt;=44999", Kickstarter!$R:$R, "plays")</f>
        <v>2</v>
      </c>
      <c r="C11">
        <f>COUNTIFS(Kickstarter!$F:$F, "failed",Kickstarter!$D:$D, "&gt;=40000",Kickstarter!$D:$D, "&lt;=44999", Kickstarter!$R:$R, "plays")</f>
        <v>1</v>
      </c>
      <c r="D11">
        <f>COUNTIFS(Kickstarter!$F:$F, "canceled",Kickstarter!$D:$D, "&gt;=40000",Kickstarter!$D:$D, "&lt;=44999", Kickstarter!$R:$R, "plays")</f>
        <v>0</v>
      </c>
      <c r="E11">
        <f t="shared" si="0"/>
        <v>3</v>
      </c>
      <c r="F11" s="19">
        <f t="shared" si="3"/>
        <v>0.66666666666666663</v>
      </c>
      <c r="G11" s="19">
        <f t="shared" si="1"/>
        <v>0.33333333333333331</v>
      </c>
      <c r="H11" s="19">
        <f t="shared" si="2"/>
        <v>0</v>
      </c>
    </row>
    <row r="12" spans="1:8" x14ac:dyDescent="0.2">
      <c r="A12" t="s">
        <v>8419</v>
      </c>
      <c r="B12">
        <f>COUNTIFS(Kickstarter!$F:$F, "successful",Kickstarter!$D:$D, "&gt;=45000",Kickstarter!$D:$D, "&lt;=49999", Kickstarter!$R:$R, "plays")</f>
        <v>0</v>
      </c>
      <c r="C12">
        <f>COUNTIFS(Kickstarter!$F:$F, "failed",Kickstarter!$D:$D, "&gt;=45000",Kickstarter!$D:$D, "&lt;=49999", Kickstarter!$R:$R, "plays")</f>
        <v>1</v>
      </c>
      <c r="D12">
        <f>COUNTIFS(Kickstarter!$F:$F, "canceled",Kickstarter!$D:$D, "&gt;=45000",Kickstarter!$D:$D, "&lt;=49999", Kickstarter!$R:$R, "plays")</f>
        <v>0</v>
      </c>
      <c r="E12">
        <f t="shared" si="0"/>
        <v>1</v>
      </c>
      <c r="F12" s="19">
        <f t="shared" si="3"/>
        <v>0</v>
      </c>
      <c r="G12" s="19">
        <f t="shared" si="1"/>
        <v>1</v>
      </c>
      <c r="H12" s="19">
        <f t="shared" si="2"/>
        <v>0</v>
      </c>
    </row>
    <row r="13" spans="1:8" x14ac:dyDescent="0.2">
      <c r="A13" t="s">
        <v>8420</v>
      </c>
      <c r="B13">
        <f>COUNTIFS(Kickstarter!$F:$F, "successful",Kickstarter!$D:$D, "&gt;=50000", Kickstarter!$R:$R, "plays")</f>
        <v>2</v>
      </c>
      <c r="C13">
        <f>COUNTIFS(Kickstarter!$F:$F, "failed",Kickstarter!$D:$D, "&gt;=50000", Kickstarter!$R:$R, "plays")</f>
        <v>14</v>
      </c>
      <c r="D13">
        <f>COUNTIFS(Kickstarter!$F:$F, "canceled",Kickstarter!$D:$D, "&gt;=50000", Kickstarter!$R:$R, "plays")</f>
        <v>0</v>
      </c>
      <c r="E13">
        <f t="shared" si="0"/>
        <v>16</v>
      </c>
      <c r="F13" s="19">
        <f t="shared" si="3"/>
        <v>0.125</v>
      </c>
      <c r="G13" s="19">
        <f t="shared" si="1"/>
        <v>0.875</v>
      </c>
      <c r="H13" s="19">
        <f t="shared" si="2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E09BA-6FC1-D74A-BF13-EEE3D1EE9C71}">
  <dimension ref="A1:E18"/>
  <sheetViews>
    <sheetView workbookViewId="0">
      <selection activeCell="Q17" sqref="Q1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8358</v>
      </c>
      <c r="B1" t="s">
        <v>8315</v>
      </c>
    </row>
    <row r="2" spans="1:5" x14ac:dyDescent="0.2">
      <c r="A2" s="11" t="s">
        <v>8379</v>
      </c>
      <c r="B2" t="s">
        <v>8363</v>
      </c>
    </row>
    <row r="4" spans="1:5" x14ac:dyDescent="0.2">
      <c r="A4" s="11" t="s">
        <v>8362</v>
      </c>
      <c r="B4" s="11" t="s">
        <v>8360</v>
      </c>
    </row>
    <row r="5" spans="1:5" x14ac:dyDescent="0.2">
      <c r="A5" s="11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5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5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5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5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5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5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5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5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5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5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5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5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5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50" zoomScaleNormal="150" workbookViewId="0">
      <pane xSplit="2" ySplit="1" topLeftCell="C3128" activePane="bottomRight" state="frozen"/>
      <selection pane="topRight" activeCell="C1" sqref="C1"/>
      <selection pane="bottomLeft" activeCell="A2" sqref="A2"/>
      <selection pane="bottomRight" activeCell="E3074" sqref="E307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.1640625" bestFit="1" customWidth="1"/>
    <col min="17" max="17" width="13.5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T4115" xr:uid="{00000000-0001-0000-0000-000000000000}"/>
  <sortState xmlns:xlrd2="http://schemas.microsoft.com/office/spreadsheetml/2017/richdata2" ref="A2:O4115">
    <sortCondition ref="A1:A4115"/>
  </sortState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A14E6-9468-0647-94C4-F0E164D80021}">
  <dimension ref="A1:F6"/>
  <sheetViews>
    <sheetView workbookViewId="0">
      <selection activeCell="F12" sqref="F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8363</v>
      </c>
    </row>
    <row r="3" spans="1:6" x14ac:dyDescent="0.2">
      <c r="A3" s="11" t="s">
        <v>8362</v>
      </c>
      <c r="B3" s="11" t="s">
        <v>8360</v>
      </c>
    </row>
    <row r="4" spans="1:6" x14ac:dyDescent="0.2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2">
      <c r="A6" s="13" t="s">
        <v>8361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AE7E9-F7B5-F440-BACB-3C27E4496A0B}">
  <dimension ref="A1:E7"/>
  <sheetViews>
    <sheetView workbookViewId="0">
      <selection activeCell="F14" sqref="F1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8358</v>
      </c>
      <c r="B2" t="s">
        <v>8363</v>
      </c>
    </row>
    <row r="4" spans="1:5" x14ac:dyDescent="0.2">
      <c r="A4" s="11" t="s">
        <v>8362</v>
      </c>
      <c r="B4" s="11" t="s">
        <v>8360</v>
      </c>
    </row>
    <row r="5" spans="1:5" x14ac:dyDescent="0.2">
      <c r="A5" s="11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">
      <c r="A7" s="13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2B7BE-4DDF-DE4A-B837-15893853EF4E}">
  <dimension ref="A1:F18"/>
  <sheetViews>
    <sheetView workbookViewId="0">
      <selection activeCell="L26" sqref="L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8315</v>
      </c>
    </row>
    <row r="2" spans="1:6" x14ac:dyDescent="0.2">
      <c r="A2" s="11" t="s">
        <v>8379</v>
      </c>
      <c r="B2" t="s">
        <v>8363</v>
      </c>
    </row>
    <row r="4" spans="1:6" x14ac:dyDescent="0.2">
      <c r="A4" s="11" t="s">
        <v>8362</v>
      </c>
      <c r="B4" s="11" t="s">
        <v>8360</v>
      </c>
    </row>
    <row r="5" spans="1:6" x14ac:dyDescent="0.2">
      <c r="A5" s="1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5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5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5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5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5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5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5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5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5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5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5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5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0EE01-3F95-1A44-B0D0-FE1D0B1A5787}">
  <dimension ref="A1:F6"/>
  <sheetViews>
    <sheetView workbookViewId="0">
      <selection activeCell="G6" sqref="G6"/>
    </sheetView>
  </sheetViews>
  <sheetFormatPr baseColWidth="10" defaultRowHeight="15" x14ac:dyDescent="0.2"/>
  <cols>
    <col min="1" max="1" width="28.6640625" bestFit="1" customWidth="1"/>
    <col min="2" max="2" width="24.33203125" customWidth="1"/>
    <col min="5" max="5" width="20.5" bestFit="1" customWidth="1"/>
    <col min="6" max="6" width="20" bestFit="1" customWidth="1"/>
  </cols>
  <sheetData>
    <row r="1" spans="1:6" s="17" customFormat="1" ht="19" x14ac:dyDescent="0.25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8384</v>
      </c>
      <c r="F1" s="17" t="s">
        <v>8385</v>
      </c>
    </row>
    <row r="2" spans="1:6" ht="80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Kickstarter!B:T, 15, FALSE)</f>
        <v>51.79</v>
      </c>
      <c r="F2">
        <f>VLOOKUP(A2, Kickstarter!B:T, 11, FALSE)</f>
        <v>39</v>
      </c>
    </row>
    <row r="3" spans="1:6" ht="80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Kickstarter!B:T, 15, FALSE)</f>
        <v>36.07</v>
      </c>
      <c r="F3">
        <f>VLOOKUP(A3, Kickstarter!B:T, 11, FALSE)</f>
        <v>56</v>
      </c>
    </row>
    <row r="4" spans="1:6" ht="96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Kickstarter!B:T, 15, FALSE)</f>
        <v>33.03</v>
      </c>
      <c r="F4">
        <f>VLOOKUP(A4, Kickstarter!B:T, 11, FALSE)</f>
        <v>78</v>
      </c>
    </row>
    <row r="5" spans="1:6" ht="64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Kickstarter!B:T, 15, FALSE)</f>
        <v>44.92</v>
      </c>
      <c r="F5">
        <f>VLOOKUP(A5, Kickstarter!B:T, 11, FALSE)</f>
        <v>26</v>
      </c>
    </row>
    <row r="6" spans="1:6" ht="80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Kickstarter!B:T, 15, FALSE)</f>
        <v>36.61</v>
      </c>
      <c r="F6">
        <f>VLOOKUP(A6, Kickstarter!B:T,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FF4BE-F49A-0744-840E-EF73DBAA8E72}">
  <dimension ref="A1:C60"/>
  <sheetViews>
    <sheetView workbookViewId="0">
      <selection activeCell="E9" sqref="E9"/>
    </sheetView>
  </sheetViews>
  <sheetFormatPr baseColWidth="10" defaultRowHeight="15" x14ac:dyDescent="0.2"/>
  <cols>
    <col min="1" max="1" width="23.6640625" bestFit="1" customWidth="1"/>
    <col min="2" max="2" width="11.1640625" bestFit="1" customWidth="1"/>
    <col min="3" max="3" width="12.1640625" bestFit="1" customWidth="1"/>
    <col min="7" max="7" width="13.1640625" bestFit="1" customWidth="1"/>
    <col min="8" max="9" width="11.1640625" bestFit="1" customWidth="1"/>
  </cols>
  <sheetData>
    <row r="1" spans="1:3" x14ac:dyDescent="0.2">
      <c r="B1" t="s">
        <v>8390</v>
      </c>
      <c r="C1" t="s">
        <v>8391</v>
      </c>
    </row>
    <row r="2" spans="1:3" x14ac:dyDescent="0.2">
      <c r="A2" t="s">
        <v>8386</v>
      </c>
      <c r="B2" s="18" t="e">
        <f>AVERAGE(#REF!)</f>
        <v>#REF!</v>
      </c>
      <c r="C2" s="18" t="e">
        <f>AVERAGE(#REF!)</f>
        <v>#REF!</v>
      </c>
    </row>
    <row r="3" spans="1:3" x14ac:dyDescent="0.2">
      <c r="A3" t="s">
        <v>8387</v>
      </c>
      <c r="B3" s="18" t="e">
        <f>MEDIAN(#REF!)</f>
        <v>#REF!</v>
      </c>
      <c r="C3" s="18" t="e">
        <f>MEDIAN(#REF!)</f>
        <v>#REF!</v>
      </c>
    </row>
    <row r="4" spans="1:3" x14ac:dyDescent="0.2">
      <c r="A4" t="s">
        <v>8394</v>
      </c>
      <c r="B4" s="18" t="e">
        <f>_xlfn.STDEV.P(#REF!)</f>
        <v>#REF!</v>
      </c>
      <c r="C4" s="18" t="e">
        <f>_xlfn.STDEV.P(#REF!)</f>
        <v>#REF!</v>
      </c>
    </row>
    <row r="5" spans="1:3" x14ac:dyDescent="0.2">
      <c r="A5" t="s">
        <v>8395</v>
      </c>
      <c r="B5" s="18" t="e">
        <f>_xlfn.QUARTILE.EXC(#REF!, 3)</f>
        <v>#REF!</v>
      </c>
      <c r="C5" s="18" t="e">
        <f>_xlfn.QUARTILE.EXC(#REF!, 3)</f>
        <v>#REF!</v>
      </c>
    </row>
    <row r="6" spans="1:3" x14ac:dyDescent="0.2">
      <c r="A6" t="s">
        <v>8396</v>
      </c>
      <c r="B6" s="18" t="e">
        <f>_xlfn.QUARTILE.EXC(#REF!, 1)</f>
        <v>#REF!</v>
      </c>
      <c r="C6" s="18" t="e">
        <f>_xlfn.QUARTILE.EXC(#REF!, 1)</f>
        <v>#REF!</v>
      </c>
    </row>
    <row r="7" spans="1:3" x14ac:dyDescent="0.2">
      <c r="A7" t="s">
        <v>8397</v>
      </c>
      <c r="B7" s="18" t="e">
        <f>B5-B6</f>
        <v>#REF!</v>
      </c>
      <c r="C7" s="18" t="e">
        <f>C5-C6</f>
        <v>#REF!</v>
      </c>
    </row>
    <row r="8" spans="1:3" x14ac:dyDescent="0.2">
      <c r="B8" s="18"/>
      <c r="C8" s="18"/>
    </row>
    <row r="9" spans="1:3" x14ac:dyDescent="0.2">
      <c r="A9" t="s">
        <v>8388</v>
      </c>
      <c r="B9" s="18" t="e">
        <f>AVERAGE(#REF!)</f>
        <v>#REF!</v>
      </c>
      <c r="C9" s="18" t="e">
        <f>AVERAGE(#REF!)</f>
        <v>#REF!</v>
      </c>
    </row>
    <row r="10" spans="1:3" x14ac:dyDescent="0.2">
      <c r="A10" t="s">
        <v>8389</v>
      </c>
      <c r="B10" s="18" t="e">
        <f>MEDIAN(#REF!)</f>
        <v>#REF!</v>
      </c>
      <c r="C10" s="18" t="e">
        <f>MEDIAN(#REF!)</f>
        <v>#REF!</v>
      </c>
    </row>
    <row r="11" spans="1:3" x14ac:dyDescent="0.2">
      <c r="A11" t="s">
        <v>8398</v>
      </c>
      <c r="B11" s="18" t="e">
        <f>_xlfn.STDEV.P(#REF!)</f>
        <v>#REF!</v>
      </c>
      <c r="C11" s="18" t="e">
        <f>_xlfn.STDEV.P(#REF!)</f>
        <v>#REF!</v>
      </c>
    </row>
    <row r="12" spans="1:3" x14ac:dyDescent="0.2">
      <c r="A12" t="s">
        <v>8399</v>
      </c>
      <c r="B12" s="18" t="e">
        <f>_xlfn.QUARTILE.EXC(#REF!, 3)</f>
        <v>#REF!</v>
      </c>
      <c r="C12" s="18" t="e">
        <f>_xlfn.QUARTILE.EXC(#REF!, 3)</f>
        <v>#REF!</v>
      </c>
    </row>
    <row r="13" spans="1:3" x14ac:dyDescent="0.2">
      <c r="A13" t="s">
        <v>8400</v>
      </c>
      <c r="B13" s="18" t="e">
        <f>_xlfn.QUARTILE.EXC(#REF!, 1)</f>
        <v>#REF!</v>
      </c>
      <c r="C13" s="18" t="e">
        <f>_xlfn.QUARTILE.EXC(#REF!, 1)</f>
        <v>#REF!</v>
      </c>
    </row>
    <row r="14" spans="1:3" x14ac:dyDescent="0.2">
      <c r="A14" t="s">
        <v>8401</v>
      </c>
      <c r="B14" s="18" t="e">
        <f>B12-B13</f>
        <v>#REF!</v>
      </c>
      <c r="C14" s="18" t="e">
        <f>C12-C13</f>
        <v>#REF!</v>
      </c>
    </row>
    <row r="47" spans="1:3" x14ac:dyDescent="0.2">
      <c r="A47" s="16" t="s">
        <v>8392</v>
      </c>
      <c r="B47" t="s">
        <v>8390</v>
      </c>
      <c r="C47" t="s">
        <v>8391</v>
      </c>
    </row>
    <row r="48" spans="1:3" x14ac:dyDescent="0.2">
      <c r="A48" t="s">
        <v>8386</v>
      </c>
      <c r="B48" s="18" t="e">
        <f>AVERAGE(#REF!)</f>
        <v>#REF!</v>
      </c>
      <c r="C48" s="18" t="e">
        <f>AVERAGE(#REF!)</f>
        <v>#REF!</v>
      </c>
    </row>
    <row r="49" spans="1:3" x14ac:dyDescent="0.2">
      <c r="A49" t="s">
        <v>8387</v>
      </c>
      <c r="B49" s="18" t="e">
        <f>MEDIAN(#REF!)</f>
        <v>#REF!</v>
      </c>
      <c r="C49" s="18" t="e">
        <f>MEDIAN(#REF!)</f>
        <v>#REF!</v>
      </c>
    </row>
    <row r="50" spans="1:3" x14ac:dyDescent="0.2">
      <c r="B50" s="18"/>
      <c r="C50" s="18"/>
    </row>
    <row r="51" spans="1:3" x14ac:dyDescent="0.2">
      <c r="A51" t="s">
        <v>8388</v>
      </c>
      <c r="B51" s="18" t="e">
        <f>AVERAGE(#REF!)</f>
        <v>#REF!</v>
      </c>
      <c r="C51" s="18" t="e">
        <f>AVERAGE(#REF!)</f>
        <v>#REF!</v>
      </c>
    </row>
    <row r="52" spans="1:3" x14ac:dyDescent="0.2">
      <c r="A52" t="s">
        <v>8389</v>
      </c>
      <c r="B52" s="18" t="e">
        <f>MEDIAN(#REF!)</f>
        <v>#REF!</v>
      </c>
      <c r="C52" s="18" t="e">
        <f>MEDIAN(#REF!)</f>
        <v>#REF!</v>
      </c>
    </row>
    <row r="55" spans="1:3" x14ac:dyDescent="0.2">
      <c r="A55" s="16" t="s">
        <v>8393</v>
      </c>
      <c r="B55" t="s">
        <v>8390</v>
      </c>
      <c r="C55" t="s">
        <v>8391</v>
      </c>
    </row>
    <row r="56" spans="1:3" x14ac:dyDescent="0.2">
      <c r="A56" t="s">
        <v>8386</v>
      </c>
      <c r="B56" s="6" t="e">
        <f>AVERAGE(#REF!)</f>
        <v>#REF!</v>
      </c>
      <c r="C56" s="6" t="e">
        <f>AVERAGE(#REF!)</f>
        <v>#REF!</v>
      </c>
    </row>
    <row r="57" spans="1:3" x14ac:dyDescent="0.2">
      <c r="A57" t="s">
        <v>8387</v>
      </c>
      <c r="B57" s="6" t="e">
        <f>MEDIAN(#REF!)</f>
        <v>#REF!</v>
      </c>
      <c r="C57" s="6" t="e">
        <f>MEDIAN(#REF!)</f>
        <v>#REF!</v>
      </c>
    </row>
    <row r="58" spans="1:3" x14ac:dyDescent="0.2">
      <c r="B58" s="6"/>
      <c r="C58" s="6"/>
    </row>
    <row r="59" spans="1:3" x14ac:dyDescent="0.2">
      <c r="A59" t="s">
        <v>8388</v>
      </c>
      <c r="B59" s="6" t="e">
        <f>AVERAGE(#REF!)</f>
        <v>#REF!</v>
      </c>
      <c r="C59" s="6" t="e">
        <f>AVERAGE(#REF!)</f>
        <v>#REF!</v>
      </c>
    </row>
    <row r="60" spans="1:3" x14ac:dyDescent="0.2">
      <c r="A60" t="s">
        <v>8389</v>
      </c>
      <c r="B60" s="6" t="e">
        <f>MEDIAN(#REF!)</f>
        <v>#REF!</v>
      </c>
      <c r="C60" s="6" t="e">
        <f>MEDIAN(#REF!)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Outcomes Based on Goals</vt:lpstr>
      <vt:lpstr>Theater Outcomes by Launch Date</vt:lpstr>
      <vt:lpstr>Kickstarter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2021-10-25T20:08:04Z</dcterms:modified>
</cp:coreProperties>
</file>