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16361987-A479-8449-971D-EEF95AE13E75}" xr6:coauthVersionLast="47" xr6:coauthVersionMax="47" xr10:uidLastSave="{00000000-0000-0000-0000-000000000000}"/>
  <bookViews>
    <workbookView minimized="1" xWindow="0" yWindow="780" windowWidth="22260" windowHeight="16980" firstSheet="1" activeTab="1" xr2:uid="{00000000-000D-0000-FFFF-FFFF00000000}"/>
  </bookViews>
  <sheets>
    <sheet name="Corn" sheetId="2" r:id="rId1"/>
    <sheet name="Soybe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J32" i="1" s="1"/>
  <c r="K32" i="1" s="1"/>
  <c r="H31" i="1"/>
  <c r="J31" i="1" s="1"/>
  <c r="K31" i="1" s="1"/>
  <c r="M31" i="1" s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H19" i="1"/>
  <c r="I19" i="1" s="1"/>
  <c r="H18" i="1"/>
  <c r="J18" i="1" s="1"/>
  <c r="K18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J11" i="1"/>
  <c r="K11" i="1" s="1"/>
  <c r="M11" i="1" s="1"/>
  <c r="H11" i="1"/>
  <c r="I11" i="1" s="1"/>
  <c r="H10" i="1"/>
  <c r="J10" i="1" s="1"/>
  <c r="K10" i="1" s="1"/>
  <c r="H9" i="1"/>
  <c r="I9" i="1" s="1"/>
  <c r="I30" i="1" l="1"/>
  <c r="J19" i="1"/>
  <c r="K19" i="1" s="1"/>
  <c r="M19" i="1" s="1"/>
  <c r="J17" i="1"/>
  <c r="K17" i="1" s="1"/>
  <c r="M17" i="1" s="1"/>
  <c r="I23" i="1"/>
  <c r="J15" i="1"/>
  <c r="K15" i="1" s="1"/>
  <c r="M15" i="1" s="1"/>
  <c r="J13" i="1"/>
  <c r="K13" i="1" s="1"/>
  <c r="M13" i="1" s="1"/>
  <c r="J21" i="1"/>
  <c r="K21" i="1" s="1"/>
  <c r="M21" i="1" s="1"/>
  <c r="P37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M18" i="1"/>
  <c r="L24" i="1"/>
  <c r="M24" i="1"/>
  <c r="L28" i="1"/>
  <c r="M28" i="1"/>
  <c r="L32" i="1"/>
  <c r="M32" i="1"/>
  <c r="L12" i="1"/>
  <c r="M12" i="1"/>
  <c r="L20" i="1"/>
  <c r="M20" i="1"/>
  <c r="P43" i="1" s="1"/>
  <c r="L11" i="1"/>
  <c r="L17" i="1"/>
  <c r="L19" i="1"/>
  <c r="L23" i="1"/>
  <c r="L25" i="1"/>
  <c r="L27" i="1"/>
  <c r="L29" i="1"/>
  <c r="L31" i="1"/>
  <c r="L21" i="1" l="1"/>
  <c r="L15" i="1"/>
  <c r="L13" i="1"/>
  <c r="O36" i="1"/>
  <c r="O47" i="1"/>
  <c r="L47" i="1"/>
  <c r="L36" i="1"/>
  <c r="M37" i="1"/>
  <c r="P44" i="1"/>
  <c r="P39" i="1"/>
  <c r="M39" i="1"/>
  <c r="M44" i="1"/>
  <c r="P36" i="1"/>
  <c r="P47" i="1"/>
  <c r="M47" i="1"/>
  <c r="M36" i="1"/>
  <c r="P38" i="1"/>
  <c r="M38" i="1"/>
  <c r="M43" i="1"/>
  <c r="O39" i="1"/>
  <c r="O44" i="1"/>
  <c r="L39" i="1"/>
  <c r="L44" i="1"/>
  <c r="P40" i="1"/>
  <c r="M40" i="1"/>
  <c r="O43" i="1"/>
  <c r="O37" i="1"/>
  <c r="L43" i="1"/>
  <c r="L37" i="1"/>
  <c r="O38" i="1"/>
  <c r="L38" i="1"/>
  <c r="O40" i="1"/>
  <c r="L40" i="1"/>
  <c r="L9" i="1"/>
  <c r="P35" i="1"/>
  <c r="P42" i="1"/>
  <c r="P46" i="1"/>
  <c r="M42" i="1"/>
  <c r="M46" i="1"/>
  <c r="M35" i="1"/>
  <c r="H30" i="2"/>
  <c r="I30" i="2" s="1"/>
  <c r="H29" i="2"/>
  <c r="J29" i="2" s="1"/>
  <c r="K29" i="2" s="1"/>
  <c r="H28" i="2"/>
  <c r="I28" i="2" s="1"/>
  <c r="H27" i="2"/>
  <c r="J27" i="2" s="1"/>
  <c r="K27" i="2" s="1"/>
  <c r="H26" i="2"/>
  <c r="I26" i="2" s="1"/>
  <c r="H25" i="2"/>
  <c r="J25" i="2" s="1"/>
  <c r="K25" i="2" s="1"/>
  <c r="H24" i="2"/>
  <c r="I24" i="2" s="1"/>
  <c r="H23" i="2"/>
  <c r="J23" i="2" s="1"/>
  <c r="K23" i="2" s="1"/>
  <c r="H22" i="2"/>
  <c r="I22" i="2" s="1"/>
  <c r="H21" i="2"/>
  <c r="J21" i="2" s="1"/>
  <c r="K21" i="2" s="1"/>
  <c r="H20" i="2"/>
  <c r="I20" i="2" s="1"/>
  <c r="H19" i="2"/>
  <c r="J19" i="2" s="1"/>
  <c r="K19" i="2" s="1"/>
  <c r="H18" i="2"/>
  <c r="I18" i="2" s="1"/>
  <c r="H17" i="2"/>
  <c r="J17" i="2" s="1"/>
  <c r="K17" i="2" s="1"/>
  <c r="H16" i="2"/>
  <c r="I16" i="2" s="1"/>
  <c r="H15" i="2"/>
  <c r="J15" i="2" s="1"/>
  <c r="K15" i="2" s="1"/>
  <c r="H14" i="2"/>
  <c r="I14" i="2" s="1"/>
  <c r="H13" i="2"/>
  <c r="J13" i="2" s="1"/>
  <c r="K13" i="2" s="1"/>
  <c r="H12" i="2"/>
  <c r="I12" i="2" s="1"/>
  <c r="H11" i="2"/>
  <c r="J11" i="2" s="1"/>
  <c r="K11" i="2" s="1"/>
  <c r="H10" i="2"/>
  <c r="I10" i="2" s="1"/>
  <c r="H9" i="2"/>
  <c r="J9" i="2" s="1"/>
  <c r="K9" i="2" s="1"/>
  <c r="H8" i="2"/>
  <c r="I8" i="2" s="1"/>
  <c r="H7" i="2"/>
  <c r="J7" i="2" s="1"/>
  <c r="K7" i="2" s="1"/>
  <c r="I29" i="2" l="1"/>
  <c r="I7" i="2"/>
  <c r="I11" i="2"/>
  <c r="I15" i="2"/>
  <c r="I19" i="2"/>
  <c r="I27" i="2"/>
  <c r="J8" i="2"/>
  <c r="K8" i="2" s="1"/>
  <c r="M8" i="2" s="1"/>
  <c r="J12" i="2"/>
  <c r="K12" i="2" s="1"/>
  <c r="M12" i="2" s="1"/>
  <c r="J16" i="2"/>
  <c r="K16" i="2" s="1"/>
  <c r="M16" i="2" s="1"/>
  <c r="J20" i="2"/>
  <c r="K20" i="2" s="1"/>
  <c r="M20" i="2" s="1"/>
  <c r="J28" i="2"/>
  <c r="K28" i="2" s="1"/>
  <c r="M28" i="2" s="1"/>
  <c r="I13" i="2"/>
  <c r="I21" i="2"/>
  <c r="I23" i="2"/>
  <c r="J24" i="2"/>
  <c r="K24" i="2" s="1"/>
  <c r="M24" i="2" s="1"/>
  <c r="I9" i="2"/>
  <c r="I17" i="2"/>
  <c r="I25" i="2"/>
  <c r="J10" i="2"/>
  <c r="K10" i="2" s="1"/>
  <c r="M10" i="2" s="1"/>
  <c r="J14" i="2"/>
  <c r="K14" i="2" s="1"/>
  <c r="M14" i="2" s="1"/>
  <c r="J18" i="2"/>
  <c r="K18" i="2" s="1"/>
  <c r="M18" i="2" s="1"/>
  <c r="J22" i="2"/>
  <c r="K22" i="2" s="1"/>
  <c r="M22" i="2" s="1"/>
  <c r="J26" i="2"/>
  <c r="K26" i="2" s="1"/>
  <c r="M26" i="2" s="1"/>
  <c r="J30" i="2"/>
  <c r="K30" i="2" s="1"/>
  <c r="M30" i="2" s="1"/>
  <c r="O46" i="1"/>
  <c r="O35" i="1"/>
  <c r="O42" i="1"/>
  <c r="L46" i="1"/>
  <c r="L35" i="1"/>
  <c r="L42" i="1"/>
  <c r="L23" i="2"/>
  <c r="M23" i="2"/>
  <c r="L9" i="2"/>
  <c r="M9" i="2"/>
  <c r="L17" i="2"/>
  <c r="M17" i="2"/>
  <c r="L25" i="2"/>
  <c r="M25" i="2"/>
  <c r="L7" i="2"/>
  <c r="M7" i="2"/>
  <c r="L11" i="2"/>
  <c r="M11" i="2"/>
  <c r="L19" i="2"/>
  <c r="M19" i="2"/>
  <c r="L27" i="2"/>
  <c r="M27" i="2"/>
  <c r="L15" i="2"/>
  <c r="M15" i="2"/>
  <c r="L13" i="2"/>
  <c r="M13" i="2"/>
  <c r="L21" i="2"/>
  <c r="M21" i="2"/>
  <c r="L29" i="2"/>
  <c r="M29" i="2"/>
  <c r="L8" i="2"/>
  <c r="L10" i="2"/>
  <c r="L16" i="2"/>
  <c r="L20" i="2"/>
  <c r="L28" i="2"/>
  <c r="P35" i="2" l="1"/>
  <c r="M35" i="2"/>
  <c r="P39" i="2"/>
  <c r="M39" i="2"/>
  <c r="P36" i="2"/>
  <c r="P42" i="2"/>
  <c r="P45" i="2"/>
  <c r="M36" i="2"/>
  <c r="M45" i="2"/>
  <c r="M42" i="2"/>
  <c r="L26" i="2"/>
  <c r="O36" i="2"/>
  <c r="O45" i="2"/>
  <c r="L45" i="2"/>
  <c r="L42" i="2"/>
  <c r="L24" i="2"/>
  <c r="P34" i="2"/>
  <c r="P41" i="2"/>
  <c r="M34" i="2"/>
  <c r="M41" i="2"/>
  <c r="P38" i="2"/>
  <c r="P43" i="2"/>
  <c r="M43" i="2"/>
  <c r="M38" i="2"/>
  <c r="P46" i="2"/>
  <c r="P37" i="2"/>
  <c r="M46" i="2"/>
  <c r="M37" i="2"/>
  <c r="L22" i="2"/>
  <c r="L18" i="2"/>
  <c r="L39" i="2" s="1"/>
  <c r="L12" i="2"/>
  <c r="L30" i="2"/>
  <c r="L14" i="2"/>
  <c r="O37" i="2" s="1"/>
  <c r="L36" i="2"/>
  <c r="O34" i="2"/>
  <c r="L34" i="2"/>
  <c r="O38" i="2"/>
  <c r="O43" i="2"/>
  <c r="L38" i="2"/>
  <c r="L43" i="2"/>
  <c r="O42" i="2" l="1"/>
  <c r="L37" i="2"/>
  <c r="O35" i="2"/>
  <c r="L35" i="2"/>
  <c r="O46" i="2"/>
  <c r="O39" i="2"/>
  <c r="L46" i="2"/>
  <c r="L41" i="2"/>
  <c r="O41" i="2"/>
</calcChain>
</file>

<file path=xl/sharedStrings.xml><?xml version="1.0" encoding="utf-8"?>
<sst xmlns="http://schemas.openxmlformats.org/spreadsheetml/2006/main" count="158" uniqueCount="50">
  <si>
    <t>2017 Marsden Corn Yields</t>
  </si>
  <si>
    <t>Corn was harvested on 10/19/2017 with a John Deere 9550 combine and 6 row head.  Weights were obtained using a Brent 1080 wagon.</t>
  </si>
  <si>
    <t>The middle 12 rows of each plot were used for data collection.</t>
  </si>
  <si>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</si>
  <si>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</si>
  <si>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</si>
  <si>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</si>
  <si>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</si>
  <si>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</si>
  <si>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</si>
  <si>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</si>
  <si>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</si>
  <si>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</si>
  <si>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</si>
  <si>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</si>
  <si>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</si>
  <si>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C3</t>
  </si>
  <si>
    <t>conv.</t>
  </si>
  <si>
    <t>low</t>
  </si>
  <si>
    <t>C4</t>
  </si>
  <si>
    <t>C2</t>
  </si>
  <si>
    <t>Mean (bu/ac)</t>
  </si>
  <si>
    <t>Mean (Mg/ha)</t>
  </si>
  <si>
    <t>std error (bu/ac)</t>
  </si>
  <si>
    <t>std error (Mg/ha)</t>
  </si>
  <si>
    <t>C2 conv</t>
  </si>
  <si>
    <t>C2 low</t>
  </si>
  <si>
    <t>C3 conv</t>
  </si>
  <si>
    <t>C3 low</t>
  </si>
  <si>
    <t>C4 conv</t>
  </si>
  <si>
    <t>C4 low</t>
  </si>
  <si>
    <t>conv</t>
  </si>
  <si>
    <t>2017 Marsden Soybean Yields</t>
  </si>
  <si>
    <t>Soybeans were harvested on 10/19/2017 with a John Deere 9450 plot combine with a 6 row head.  Weights and moisture values were obtained from the combine.  The middle 12 rows of each plot were used for data collection.</t>
  </si>
  <si>
    <t xml:space="preserve">-soybean plots were not split by herbicide treatment in 2017 (the entire plot received the same herbicide treatment).                            </t>
  </si>
  <si>
    <t>Subplot designation included for historical reference.</t>
  </si>
  <si>
    <t>Yield (lb/acre @ 13%)</t>
  </si>
  <si>
    <t>Yield (bu/acre @ 13%)</t>
  </si>
  <si>
    <t>Yield (Mg/ha @ 13%)</t>
  </si>
  <si>
    <t>S2</t>
  </si>
  <si>
    <t>S3</t>
  </si>
  <si>
    <t>S4</t>
  </si>
  <si>
    <t>Std Error (bu/ac)</t>
  </si>
  <si>
    <t>Std Error (Mg/ha)</t>
  </si>
  <si>
    <t>S2 conv</t>
  </si>
  <si>
    <t>S2 low</t>
  </si>
  <si>
    <t>S3 conv</t>
  </si>
  <si>
    <t>S3 low</t>
  </si>
  <si>
    <t>S4 conv</t>
  </si>
  <si>
    <t>S4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</si>
</sst>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6"/>
  <sheetViews>
    <sheetView workbookViewId="0"/>
  </sheetViews>
  <sheetFormatPr baseColWidth="10" defaultColWidth="8.83203125" defaultRowHeight="15" x14ac:dyDescent="0.2"/>
  <cols>
    <col min="4" max="4" width="13.33203125" customWidth="1"/>
    <col min="5" max="5" width="13" customWidth="1"/>
    <col min="9" max="9" width="12.6640625" customWidth="1"/>
    <col min="10" max="10" width="13" customWidth="1"/>
    <col min="11" max="11" width="12.83203125" customWidth="1"/>
    <col min="12" max="12" width="11.83203125" customWidth="1"/>
    <col min="13" max="13" width="12.1640625" customWidth="1"/>
    <col min="14" max="14" width="11.5" customWidth="1"/>
    <col min="15" max="15" width="14.1640625" bestFit="1" customWidth="1"/>
    <col min="16" max="16" width="13.5" bestFit="1" customWidth="1"/>
  </cols>
  <sheetData>
    <row r="2" spans="1:13" ht="19" x14ac:dyDescent="0.25">
      <c r="A2" s="9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6" spans="1:13" ht="49" thickBot="1" x14ac:dyDescent="0.25">
      <c r="A6" s="1" t="s">
        <v>3</v>
      </c>
      <c r="B6" s="1" t="s">
        <v>4</v>
      </c>
      <c r="C6" s="1" t="s">
        <v>5</v>
      </c>
      <c r="D6" s="2" t="s">
        <v>6</v>
      </c>
      <c r="E6" s="1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</row>
    <row r="7" spans="1:13" x14ac:dyDescent="0.2">
      <c r="A7" s="1">
        <v>11</v>
      </c>
      <c r="B7" s="1" t="s">
        <v>16</v>
      </c>
      <c r="C7" s="1" t="s">
        <v>17</v>
      </c>
      <c r="D7" s="1">
        <v>1200</v>
      </c>
      <c r="E7" s="1">
        <v>17.7</v>
      </c>
      <c r="F7" s="4">
        <v>275</v>
      </c>
      <c r="G7" s="4">
        <v>15</v>
      </c>
      <c r="H7" s="5">
        <f>(F7*G7)/43560</f>
        <v>9.4696969696969696E-2</v>
      </c>
      <c r="I7" s="5">
        <f>H7*0.405</f>
        <v>3.8352272727272728E-2</v>
      </c>
      <c r="J7" s="6">
        <f>((100-E7)/100)*D7/H7</f>
        <v>10429.055999999999</v>
      </c>
      <c r="K7" s="6">
        <f>J7*(1/0.845)</f>
        <v>12342.078106508874</v>
      </c>
      <c r="L7" s="6">
        <f>K7/56</f>
        <v>220.39425190194419</v>
      </c>
      <c r="M7" s="7">
        <f>K7*0.00112</f>
        <v>13.823127479289937</v>
      </c>
    </row>
    <row r="8" spans="1:13" x14ac:dyDescent="0.2">
      <c r="A8" s="8"/>
      <c r="B8" s="8"/>
      <c r="C8" s="1" t="s">
        <v>18</v>
      </c>
      <c r="D8" s="1">
        <v>1215</v>
      </c>
      <c r="E8" s="1">
        <v>18.3</v>
      </c>
      <c r="F8" s="4">
        <v>275</v>
      </c>
      <c r="G8" s="4">
        <v>15</v>
      </c>
      <c r="H8" s="5">
        <f t="shared" ref="H8:H30" si="0">(F8*G8)/43560</f>
        <v>9.4696969696969696E-2</v>
      </c>
      <c r="I8" s="5">
        <f t="shared" ref="I8:I30" si="1">H8*0.405</f>
        <v>3.8352272727272728E-2</v>
      </c>
      <c r="J8" s="6">
        <f t="shared" ref="J8:J30" si="2">((100-E8)/100)*D8/H8</f>
        <v>10482.436800000001</v>
      </c>
      <c r="K8" s="6">
        <f t="shared" ref="K8:K30" si="3">J8*(1/0.845)</f>
        <v>12405.250650887576</v>
      </c>
      <c r="L8" s="6">
        <f t="shared" ref="L8:L30" si="4">K8/56</f>
        <v>221.52233305156386</v>
      </c>
      <c r="M8" s="7">
        <f t="shared" ref="M8:M30" si="5">K8*0.00112</f>
        <v>13.893880728994084</v>
      </c>
    </row>
    <row r="9" spans="1:13" x14ac:dyDescent="0.2">
      <c r="A9" s="1">
        <v>14</v>
      </c>
      <c r="B9" s="1" t="s">
        <v>19</v>
      </c>
      <c r="C9" s="1" t="s">
        <v>17</v>
      </c>
      <c r="D9" s="1">
        <v>970</v>
      </c>
      <c r="E9" s="1">
        <v>17.399999999999999</v>
      </c>
      <c r="F9" s="4">
        <v>275</v>
      </c>
      <c r="G9" s="4">
        <v>15</v>
      </c>
      <c r="H9" s="5">
        <f t="shared" si="0"/>
        <v>9.4696969696969696E-2</v>
      </c>
      <c r="I9" s="5">
        <f t="shared" si="1"/>
        <v>3.8352272727272728E-2</v>
      </c>
      <c r="J9" s="6">
        <f t="shared" si="2"/>
        <v>8460.8831999999984</v>
      </c>
      <c r="K9" s="6">
        <f t="shared" si="3"/>
        <v>10012.879526627217</v>
      </c>
      <c r="L9" s="6">
        <f t="shared" si="4"/>
        <v>178.80142011834317</v>
      </c>
      <c r="M9" s="7">
        <f t="shared" si="5"/>
        <v>11.214425069822482</v>
      </c>
    </row>
    <row r="10" spans="1:13" x14ac:dyDescent="0.2">
      <c r="A10" s="8"/>
      <c r="B10" s="8"/>
      <c r="C10" s="1" t="s">
        <v>18</v>
      </c>
      <c r="D10" s="1">
        <v>950</v>
      </c>
      <c r="E10" s="1">
        <v>17.600000000000001</v>
      </c>
      <c r="F10" s="4">
        <v>275</v>
      </c>
      <c r="G10" s="4">
        <v>15</v>
      </c>
      <c r="H10" s="5">
        <f t="shared" si="0"/>
        <v>9.4696969696969696E-2</v>
      </c>
      <c r="I10" s="5">
        <f t="shared" si="1"/>
        <v>3.8352272727272728E-2</v>
      </c>
      <c r="J10" s="6">
        <f t="shared" si="2"/>
        <v>8266.3680000000004</v>
      </c>
      <c r="K10" s="6">
        <f t="shared" si="3"/>
        <v>9782.6840236686403</v>
      </c>
      <c r="L10" s="6">
        <f t="shared" si="4"/>
        <v>174.69078613694001</v>
      </c>
      <c r="M10" s="7">
        <f t="shared" si="5"/>
        <v>10.956606106508875</v>
      </c>
    </row>
    <row r="11" spans="1:13" x14ac:dyDescent="0.2">
      <c r="A11" s="1">
        <v>19</v>
      </c>
      <c r="B11" s="1" t="s">
        <v>20</v>
      </c>
      <c r="C11" s="1" t="s">
        <v>17</v>
      </c>
      <c r="D11" s="1">
        <v>970</v>
      </c>
      <c r="E11" s="1">
        <v>17.2</v>
      </c>
      <c r="F11" s="4">
        <v>275</v>
      </c>
      <c r="G11" s="4">
        <v>15</v>
      </c>
      <c r="H11" s="5">
        <f t="shared" si="0"/>
        <v>9.4696969696969696E-2</v>
      </c>
      <c r="I11" s="5">
        <f t="shared" si="1"/>
        <v>3.8352272727272728E-2</v>
      </c>
      <c r="J11" s="6">
        <f t="shared" si="2"/>
        <v>8481.3696</v>
      </c>
      <c r="K11" s="6">
        <f t="shared" si="3"/>
        <v>10037.123786982249</v>
      </c>
      <c r="L11" s="6">
        <f t="shared" si="4"/>
        <v>179.23435333896873</v>
      </c>
      <c r="M11" s="7">
        <f t="shared" si="5"/>
        <v>11.241578641420118</v>
      </c>
    </row>
    <row r="12" spans="1:13" x14ac:dyDescent="0.2">
      <c r="A12" s="8"/>
      <c r="B12" s="8"/>
      <c r="C12" s="1" t="s">
        <v>18</v>
      </c>
      <c r="D12" s="1">
        <v>965</v>
      </c>
      <c r="E12" s="1">
        <v>17.2</v>
      </c>
      <c r="F12" s="4">
        <v>275</v>
      </c>
      <c r="G12" s="4">
        <v>15</v>
      </c>
      <c r="H12" s="5">
        <f t="shared" si="0"/>
        <v>9.4696969696969696E-2</v>
      </c>
      <c r="I12" s="5">
        <f t="shared" si="1"/>
        <v>3.8352272727272728E-2</v>
      </c>
      <c r="J12" s="6">
        <f t="shared" si="2"/>
        <v>8437.6512000000002</v>
      </c>
      <c r="K12" s="6">
        <f t="shared" si="3"/>
        <v>9985.3860355029592</v>
      </c>
      <c r="L12" s="6">
        <f t="shared" si="4"/>
        <v>178.3104649196957</v>
      </c>
      <c r="M12" s="7">
        <f t="shared" si="5"/>
        <v>11.183632359763314</v>
      </c>
    </row>
    <row r="13" spans="1:13" x14ac:dyDescent="0.2">
      <c r="A13" s="1">
        <v>23</v>
      </c>
      <c r="B13" s="1" t="s">
        <v>16</v>
      </c>
      <c r="C13" s="1" t="s">
        <v>17</v>
      </c>
      <c r="D13" s="1">
        <v>1060</v>
      </c>
      <c r="E13" s="1">
        <v>17.899999999999999</v>
      </c>
      <c r="F13" s="4">
        <v>275</v>
      </c>
      <c r="G13" s="4">
        <v>15</v>
      </c>
      <c r="H13" s="5">
        <f t="shared" si="0"/>
        <v>9.4696969696969696E-2</v>
      </c>
      <c r="I13" s="5">
        <f t="shared" si="1"/>
        <v>3.8352272727272728E-2</v>
      </c>
      <c r="J13" s="6">
        <f t="shared" si="2"/>
        <v>9189.9455999999991</v>
      </c>
      <c r="K13" s="6">
        <f t="shared" si="3"/>
        <v>10875.675266272188</v>
      </c>
      <c r="L13" s="6">
        <f t="shared" si="4"/>
        <v>194.20848689771765</v>
      </c>
      <c r="M13" s="7">
        <f t="shared" si="5"/>
        <v>12.18075629822485</v>
      </c>
    </row>
    <row r="14" spans="1:13" x14ac:dyDescent="0.2">
      <c r="A14" s="8"/>
      <c r="B14" s="8"/>
      <c r="C14" s="1" t="s">
        <v>18</v>
      </c>
      <c r="D14" s="1">
        <v>1075</v>
      </c>
      <c r="E14" s="1">
        <v>18.2</v>
      </c>
      <c r="F14" s="4">
        <v>275</v>
      </c>
      <c r="G14" s="4">
        <v>15</v>
      </c>
      <c r="H14" s="5">
        <f t="shared" si="0"/>
        <v>9.4696969696969696E-2</v>
      </c>
      <c r="I14" s="5">
        <f t="shared" si="1"/>
        <v>3.8352272727272728E-2</v>
      </c>
      <c r="J14" s="6">
        <f t="shared" si="2"/>
        <v>9285.9359999999997</v>
      </c>
      <c r="K14" s="6">
        <f t="shared" si="3"/>
        <v>10989.273372781065</v>
      </c>
      <c r="L14" s="6">
        <f t="shared" si="4"/>
        <v>196.23702451394757</v>
      </c>
      <c r="M14" s="7">
        <f t="shared" si="5"/>
        <v>12.307986177514792</v>
      </c>
    </row>
    <row r="15" spans="1:13" x14ac:dyDescent="0.2">
      <c r="A15" s="1">
        <v>27</v>
      </c>
      <c r="B15" s="1" t="s">
        <v>20</v>
      </c>
      <c r="C15" s="1" t="s">
        <v>17</v>
      </c>
      <c r="D15" s="1">
        <v>1010</v>
      </c>
      <c r="E15" s="1">
        <v>17.600000000000001</v>
      </c>
      <c r="F15" s="4">
        <v>275</v>
      </c>
      <c r="G15" s="4">
        <v>15</v>
      </c>
      <c r="H15" s="5">
        <f t="shared" si="0"/>
        <v>9.4696969696969696E-2</v>
      </c>
      <c r="I15" s="5">
        <f t="shared" si="1"/>
        <v>3.8352272727272728E-2</v>
      </c>
      <c r="J15" s="6">
        <f t="shared" si="2"/>
        <v>8788.4544000000005</v>
      </c>
      <c r="K15" s="6">
        <f t="shared" si="3"/>
        <v>10400.537751479291</v>
      </c>
      <c r="L15" s="6">
        <f t="shared" si="4"/>
        <v>185.72388841927304</v>
      </c>
      <c r="M15" s="7">
        <f t="shared" si="5"/>
        <v>11.648602281656805</v>
      </c>
    </row>
    <row r="16" spans="1:13" x14ac:dyDescent="0.2">
      <c r="A16" s="8"/>
      <c r="B16" s="8"/>
      <c r="C16" s="1" t="s">
        <v>18</v>
      </c>
      <c r="D16" s="1">
        <v>1000</v>
      </c>
      <c r="E16" s="1">
        <v>17.8</v>
      </c>
      <c r="F16" s="4">
        <v>275</v>
      </c>
      <c r="G16" s="4">
        <v>15</v>
      </c>
      <c r="H16" s="5">
        <f t="shared" si="0"/>
        <v>9.4696969696969696E-2</v>
      </c>
      <c r="I16" s="5">
        <f t="shared" si="1"/>
        <v>3.8352272727272728E-2</v>
      </c>
      <c r="J16" s="6">
        <f t="shared" si="2"/>
        <v>8680.3200000000015</v>
      </c>
      <c r="K16" s="6">
        <f t="shared" si="3"/>
        <v>10272.568047337279</v>
      </c>
      <c r="L16" s="6">
        <f t="shared" si="4"/>
        <v>183.43871513102286</v>
      </c>
      <c r="M16" s="7">
        <f t="shared" si="5"/>
        <v>11.505276213017751</v>
      </c>
    </row>
    <row r="17" spans="1:13" x14ac:dyDescent="0.2">
      <c r="A17" s="1">
        <v>29</v>
      </c>
      <c r="B17" s="1" t="s">
        <v>19</v>
      </c>
      <c r="C17" s="1" t="s">
        <v>17</v>
      </c>
      <c r="D17" s="1">
        <v>1170</v>
      </c>
      <c r="E17" s="1">
        <v>18</v>
      </c>
      <c r="F17" s="4">
        <v>275</v>
      </c>
      <c r="G17" s="4">
        <v>15</v>
      </c>
      <c r="H17" s="5">
        <f t="shared" si="0"/>
        <v>9.4696969696969696E-2</v>
      </c>
      <c r="I17" s="5">
        <f t="shared" si="1"/>
        <v>3.8352272727272728E-2</v>
      </c>
      <c r="J17" s="6">
        <f t="shared" si="2"/>
        <v>10131.263999999999</v>
      </c>
      <c r="K17" s="6">
        <f t="shared" si="3"/>
        <v>11989.661538461538</v>
      </c>
      <c r="L17" s="6">
        <f t="shared" si="4"/>
        <v>214.10109890109888</v>
      </c>
      <c r="M17" s="7">
        <f t="shared" si="5"/>
        <v>13.428420923076921</v>
      </c>
    </row>
    <row r="18" spans="1:13" x14ac:dyDescent="0.2">
      <c r="A18" s="8"/>
      <c r="B18" s="8"/>
      <c r="C18" s="1" t="s">
        <v>18</v>
      </c>
      <c r="D18" s="1">
        <v>1175</v>
      </c>
      <c r="E18" s="1">
        <v>18</v>
      </c>
      <c r="F18" s="4">
        <v>275</v>
      </c>
      <c r="G18" s="4">
        <v>15</v>
      </c>
      <c r="H18" s="5">
        <f t="shared" si="0"/>
        <v>9.4696969696969696E-2</v>
      </c>
      <c r="I18" s="5">
        <f t="shared" si="1"/>
        <v>3.8352272727272728E-2</v>
      </c>
      <c r="J18" s="6">
        <f t="shared" si="2"/>
        <v>10174.56</v>
      </c>
      <c r="K18" s="6">
        <f t="shared" si="3"/>
        <v>12040.899408284024</v>
      </c>
      <c r="L18" s="6">
        <f t="shared" si="4"/>
        <v>215.01606086221472</v>
      </c>
      <c r="M18" s="7">
        <f t="shared" si="5"/>
        <v>13.485807337278105</v>
      </c>
    </row>
    <row r="19" spans="1:13" x14ac:dyDescent="0.2">
      <c r="A19" s="1">
        <v>32</v>
      </c>
      <c r="B19" s="1" t="s">
        <v>19</v>
      </c>
      <c r="C19" s="1" t="s">
        <v>17</v>
      </c>
      <c r="D19" s="1">
        <v>1090</v>
      </c>
      <c r="E19" s="1">
        <v>17</v>
      </c>
      <c r="F19" s="4">
        <v>275</v>
      </c>
      <c r="G19" s="4">
        <v>15</v>
      </c>
      <c r="H19" s="5">
        <f t="shared" si="0"/>
        <v>9.4696969696969696E-2</v>
      </c>
      <c r="I19" s="5">
        <f t="shared" si="1"/>
        <v>3.8352272727272728E-2</v>
      </c>
      <c r="J19" s="6">
        <f t="shared" si="2"/>
        <v>9553.6319999999996</v>
      </c>
      <c r="K19" s="6">
        <f t="shared" si="3"/>
        <v>11306.073372781066</v>
      </c>
      <c r="L19" s="6">
        <f t="shared" si="4"/>
        <v>201.89416737109045</v>
      </c>
      <c r="M19" s="7">
        <f t="shared" si="5"/>
        <v>12.662802177514793</v>
      </c>
    </row>
    <row r="20" spans="1:13" x14ac:dyDescent="0.2">
      <c r="A20" s="8"/>
      <c r="B20" s="8"/>
      <c r="C20" s="1" t="s">
        <v>18</v>
      </c>
      <c r="D20" s="1">
        <v>1030</v>
      </c>
      <c r="E20" s="1">
        <v>17.3</v>
      </c>
      <c r="F20" s="4">
        <v>275</v>
      </c>
      <c r="G20" s="4">
        <v>15</v>
      </c>
      <c r="H20" s="5">
        <f t="shared" si="0"/>
        <v>9.4696969696969696E-2</v>
      </c>
      <c r="I20" s="5">
        <f t="shared" si="1"/>
        <v>3.8352272727272728E-2</v>
      </c>
      <c r="J20" s="6">
        <f t="shared" si="2"/>
        <v>8995.1136000000006</v>
      </c>
      <c r="K20" s="6">
        <f t="shared" si="3"/>
        <v>10645.104852071006</v>
      </c>
      <c r="L20" s="6">
        <f t="shared" si="4"/>
        <v>190.09115807269654</v>
      </c>
      <c r="M20" s="7">
        <f t="shared" si="5"/>
        <v>11.922517434319527</v>
      </c>
    </row>
    <row r="21" spans="1:13" x14ac:dyDescent="0.2">
      <c r="A21" s="1">
        <v>35</v>
      </c>
      <c r="B21" s="1" t="s">
        <v>20</v>
      </c>
      <c r="C21" s="1" t="s">
        <v>17</v>
      </c>
      <c r="D21" s="1">
        <v>1055</v>
      </c>
      <c r="E21" s="1">
        <v>17.2</v>
      </c>
      <c r="F21" s="4">
        <v>275</v>
      </c>
      <c r="G21" s="4">
        <v>15</v>
      </c>
      <c r="H21" s="5">
        <f t="shared" si="0"/>
        <v>9.4696969696969696E-2</v>
      </c>
      <c r="I21" s="5">
        <f t="shared" si="1"/>
        <v>3.8352272727272728E-2</v>
      </c>
      <c r="J21" s="6">
        <f t="shared" si="2"/>
        <v>9224.5823999999993</v>
      </c>
      <c r="K21" s="6">
        <f t="shared" si="3"/>
        <v>10916.665562130178</v>
      </c>
      <c r="L21" s="6">
        <f t="shared" si="4"/>
        <v>194.94045646661033</v>
      </c>
      <c r="M21" s="7">
        <f t="shared" si="5"/>
        <v>12.226665429585799</v>
      </c>
    </row>
    <row r="22" spans="1:13" x14ac:dyDescent="0.2">
      <c r="A22" s="8"/>
      <c r="B22" s="8"/>
      <c r="C22" s="1" t="s">
        <v>18</v>
      </c>
      <c r="D22" s="1">
        <v>1010</v>
      </c>
      <c r="E22" s="1">
        <v>17.3</v>
      </c>
      <c r="F22" s="4">
        <v>275</v>
      </c>
      <c r="G22" s="4">
        <v>15</v>
      </c>
      <c r="H22" s="5">
        <f t="shared" si="0"/>
        <v>9.4696969696969696E-2</v>
      </c>
      <c r="I22" s="5">
        <f t="shared" si="1"/>
        <v>3.8352272727272728E-2</v>
      </c>
      <c r="J22" s="6">
        <f t="shared" si="2"/>
        <v>8820.4512000000013</v>
      </c>
      <c r="K22" s="6">
        <f t="shared" si="3"/>
        <v>10438.403786982251</v>
      </c>
      <c r="L22" s="6">
        <f t="shared" si="4"/>
        <v>186.40006762468306</v>
      </c>
      <c r="M22" s="7">
        <f t="shared" si="5"/>
        <v>11.69101224142012</v>
      </c>
    </row>
    <row r="23" spans="1:13" x14ac:dyDescent="0.2">
      <c r="A23" s="1">
        <v>38</v>
      </c>
      <c r="B23" s="1" t="s">
        <v>16</v>
      </c>
      <c r="C23" s="1" t="s">
        <v>17</v>
      </c>
      <c r="D23" s="1">
        <v>1155</v>
      </c>
      <c r="E23" s="1">
        <v>18.399999999999999</v>
      </c>
      <c r="F23" s="4">
        <v>275</v>
      </c>
      <c r="G23" s="4">
        <v>15</v>
      </c>
      <c r="H23" s="5">
        <f t="shared" si="0"/>
        <v>9.4696969696969696E-2</v>
      </c>
      <c r="I23" s="5">
        <f t="shared" si="1"/>
        <v>3.8352272727272728E-2</v>
      </c>
      <c r="J23" s="6">
        <f t="shared" si="2"/>
        <v>9952.5887999999995</v>
      </c>
      <c r="K23" s="6">
        <f t="shared" si="3"/>
        <v>11778.211597633135</v>
      </c>
      <c r="L23" s="6">
        <f t="shared" si="4"/>
        <v>210.32520710059171</v>
      </c>
      <c r="M23" s="7">
        <f t="shared" si="5"/>
        <v>13.19159698934911</v>
      </c>
    </row>
    <row r="24" spans="1:13" x14ac:dyDescent="0.2">
      <c r="A24" s="8"/>
      <c r="B24" s="8"/>
      <c r="C24" s="1" t="s">
        <v>18</v>
      </c>
      <c r="D24" s="1">
        <v>1175</v>
      </c>
      <c r="E24" s="1">
        <v>18.2</v>
      </c>
      <c r="F24" s="4">
        <v>275</v>
      </c>
      <c r="G24" s="4">
        <v>15</v>
      </c>
      <c r="H24" s="5">
        <f t="shared" si="0"/>
        <v>9.4696969696969696E-2</v>
      </c>
      <c r="I24" s="5">
        <f t="shared" si="1"/>
        <v>3.8352272727272728E-2</v>
      </c>
      <c r="J24" s="6">
        <f t="shared" si="2"/>
        <v>10149.744000000001</v>
      </c>
      <c r="K24" s="6">
        <f t="shared" si="3"/>
        <v>12011.531360946747</v>
      </c>
      <c r="L24" s="6">
        <f t="shared" si="4"/>
        <v>214.49163144547762</v>
      </c>
      <c r="M24" s="7">
        <f t="shared" si="5"/>
        <v>13.452915124260356</v>
      </c>
    </row>
    <row r="25" spans="1:13" x14ac:dyDescent="0.2">
      <c r="A25" s="1">
        <v>45</v>
      </c>
      <c r="B25" s="1" t="s">
        <v>20</v>
      </c>
      <c r="C25" s="1" t="s">
        <v>17</v>
      </c>
      <c r="D25" s="1">
        <v>1070</v>
      </c>
      <c r="E25" s="1">
        <v>17</v>
      </c>
      <c r="F25" s="4">
        <v>275</v>
      </c>
      <c r="G25" s="4">
        <v>15</v>
      </c>
      <c r="H25" s="5">
        <f t="shared" si="0"/>
        <v>9.4696969696969696E-2</v>
      </c>
      <c r="I25" s="5">
        <f t="shared" si="1"/>
        <v>3.8352272727272728E-2</v>
      </c>
      <c r="J25" s="6">
        <f t="shared" si="2"/>
        <v>9378.3359999999993</v>
      </c>
      <c r="K25" s="6">
        <f t="shared" si="3"/>
        <v>11098.622485207101</v>
      </c>
      <c r="L25" s="6">
        <f t="shared" si="4"/>
        <v>198.18968723584109</v>
      </c>
      <c r="M25" s="7">
        <f t="shared" si="5"/>
        <v>12.430457183431951</v>
      </c>
    </row>
    <row r="26" spans="1:13" x14ac:dyDescent="0.2">
      <c r="A26" s="8"/>
      <c r="B26" s="8"/>
      <c r="C26" s="1" t="s">
        <v>18</v>
      </c>
      <c r="D26" s="1">
        <v>1075</v>
      </c>
      <c r="E26" s="1">
        <v>16.8</v>
      </c>
      <c r="F26" s="4">
        <v>275</v>
      </c>
      <c r="G26" s="4">
        <v>15</v>
      </c>
      <c r="H26" s="5">
        <f t="shared" si="0"/>
        <v>9.4696969696969696E-2</v>
      </c>
      <c r="I26" s="5">
        <f t="shared" si="1"/>
        <v>3.8352272727272728E-2</v>
      </c>
      <c r="J26" s="6">
        <f t="shared" si="2"/>
        <v>9444.8640000000014</v>
      </c>
      <c r="K26" s="6">
        <f t="shared" si="3"/>
        <v>11177.353846153848</v>
      </c>
      <c r="L26" s="6">
        <f t="shared" si="4"/>
        <v>199.59560439560443</v>
      </c>
      <c r="M26" s="7">
        <f t="shared" si="5"/>
        <v>12.51863630769231</v>
      </c>
    </row>
    <row r="27" spans="1:13" x14ac:dyDescent="0.2">
      <c r="A27" s="1">
        <v>48</v>
      </c>
      <c r="B27" s="1" t="s">
        <v>16</v>
      </c>
      <c r="C27" s="1" t="s">
        <v>17</v>
      </c>
      <c r="D27" s="1">
        <v>1315</v>
      </c>
      <c r="E27" s="1">
        <v>18.7</v>
      </c>
      <c r="F27" s="4">
        <v>275</v>
      </c>
      <c r="G27" s="4">
        <v>15</v>
      </c>
      <c r="H27" s="5">
        <f t="shared" si="0"/>
        <v>9.4696969696969696E-2</v>
      </c>
      <c r="I27" s="5">
        <f t="shared" si="1"/>
        <v>3.8352272727272728E-2</v>
      </c>
      <c r="J27" s="6">
        <f t="shared" si="2"/>
        <v>11289.6432</v>
      </c>
      <c r="K27" s="6">
        <f t="shared" si="3"/>
        <v>13360.524497041421</v>
      </c>
      <c r="L27" s="6">
        <f t="shared" si="4"/>
        <v>238.58079459002536</v>
      </c>
      <c r="M27" s="7">
        <f t="shared" si="5"/>
        <v>14.96378743668639</v>
      </c>
    </row>
    <row r="28" spans="1:13" x14ac:dyDescent="0.2">
      <c r="A28" s="8"/>
      <c r="B28" s="8"/>
      <c r="C28" s="1" t="s">
        <v>18</v>
      </c>
      <c r="D28" s="1">
        <v>1230</v>
      </c>
      <c r="E28" s="1">
        <v>18.600000000000001</v>
      </c>
      <c r="F28" s="4">
        <v>275</v>
      </c>
      <c r="G28" s="4">
        <v>15</v>
      </c>
      <c r="H28" s="5">
        <f t="shared" si="0"/>
        <v>9.4696969696969696E-2</v>
      </c>
      <c r="I28" s="5">
        <f t="shared" si="1"/>
        <v>3.8352272727272728E-2</v>
      </c>
      <c r="J28" s="6">
        <f t="shared" si="2"/>
        <v>10572.8832</v>
      </c>
      <c r="K28" s="6">
        <f t="shared" si="3"/>
        <v>12512.287810650889</v>
      </c>
      <c r="L28" s="6">
        <f t="shared" si="4"/>
        <v>223.43371090448017</v>
      </c>
      <c r="M28" s="7">
        <f t="shared" si="5"/>
        <v>14.013762347928994</v>
      </c>
    </row>
    <row r="29" spans="1:13" x14ac:dyDescent="0.2">
      <c r="A29" s="1">
        <v>49</v>
      </c>
      <c r="B29" s="1" t="s">
        <v>19</v>
      </c>
      <c r="C29" s="1" t="s">
        <v>17</v>
      </c>
      <c r="D29" s="1">
        <v>1240</v>
      </c>
      <c r="E29" s="1">
        <v>17.7</v>
      </c>
      <c r="F29" s="4">
        <v>275</v>
      </c>
      <c r="G29" s="4">
        <v>15</v>
      </c>
      <c r="H29" s="5">
        <f t="shared" si="0"/>
        <v>9.4696969696969696E-2</v>
      </c>
      <c r="I29" s="5">
        <f t="shared" si="1"/>
        <v>3.8352272727272728E-2</v>
      </c>
      <c r="J29" s="6">
        <f t="shared" si="2"/>
        <v>10776.691199999999</v>
      </c>
      <c r="K29" s="6">
        <f t="shared" si="3"/>
        <v>12753.480710059172</v>
      </c>
      <c r="L29" s="6">
        <f t="shared" si="4"/>
        <v>227.74072696534236</v>
      </c>
      <c r="M29" s="7">
        <f t="shared" si="5"/>
        <v>14.28389839526627</v>
      </c>
    </row>
    <row r="30" spans="1:13" x14ac:dyDescent="0.2">
      <c r="A30" s="8"/>
      <c r="B30" s="8"/>
      <c r="C30" s="1" t="s">
        <v>18</v>
      </c>
      <c r="D30" s="1">
        <v>1280</v>
      </c>
      <c r="E30" s="1">
        <v>18</v>
      </c>
      <c r="F30" s="4">
        <v>275</v>
      </c>
      <c r="G30" s="4">
        <v>15</v>
      </c>
      <c r="H30" s="5">
        <f t="shared" si="0"/>
        <v>9.4696969696969696E-2</v>
      </c>
      <c r="I30" s="5">
        <f t="shared" si="1"/>
        <v>3.8352272727272728E-2</v>
      </c>
      <c r="J30" s="6">
        <f t="shared" si="2"/>
        <v>11083.776</v>
      </c>
      <c r="K30" s="6">
        <f t="shared" si="3"/>
        <v>13116.894674556213</v>
      </c>
      <c r="L30" s="6">
        <f t="shared" si="4"/>
        <v>234.23026204564667</v>
      </c>
      <c r="M30" s="7">
        <f t="shared" si="5"/>
        <v>14.690922035502957</v>
      </c>
    </row>
    <row r="33" spans="11:16" ht="16" thickBot="1" x14ac:dyDescent="0.25">
      <c r="L33" s="17" t="s">
        <v>21</v>
      </c>
      <c r="M33" s="17" t="s">
        <v>22</v>
      </c>
      <c r="O33" t="s">
        <v>23</v>
      </c>
      <c r="P33" t="s">
        <v>24</v>
      </c>
    </row>
    <row r="34" spans="11:16" x14ac:dyDescent="0.2">
      <c r="K34" s="19" t="s">
        <v>25</v>
      </c>
      <c r="L34" s="20">
        <f>AVERAGE(L11,L15,L21,L25)</f>
        <v>189.5220963651733</v>
      </c>
      <c r="M34" s="21">
        <f>AVERAGE(M11,M15,M21,M25)</f>
        <v>11.886825884023668</v>
      </c>
      <c r="N34" s="19" t="s">
        <v>25</v>
      </c>
      <c r="O34" s="29">
        <f>STDEV(L11,L21,L25,L15)/2</f>
        <v>4.3277187780597233</v>
      </c>
      <c r="P34" s="21">
        <f>STDEV(M11,M15,M21,M25)/2</f>
        <v>0.27143452175990562</v>
      </c>
    </row>
    <row r="35" spans="11:16" x14ac:dyDescent="0.2">
      <c r="K35" s="22" t="s">
        <v>26</v>
      </c>
      <c r="L35" s="11">
        <f>AVERAGE(L12,L16,L22,L26)</f>
        <v>186.93621301775153</v>
      </c>
      <c r="M35" s="23">
        <f>AVERAGE(M12,M16,M22,M26)</f>
        <v>11.724639280473374</v>
      </c>
      <c r="N35" s="22" t="s">
        <v>26</v>
      </c>
      <c r="O35" s="18">
        <f>STDEV(L12,L16,L22,L26)/2</f>
        <v>4.5385723127703752</v>
      </c>
      <c r="P35" s="23">
        <f>STDEV(M12,M16,M22,M26)/2</f>
        <v>0.2846592554569583</v>
      </c>
    </row>
    <row r="36" spans="11:16" x14ac:dyDescent="0.2">
      <c r="K36" s="22" t="s">
        <v>27</v>
      </c>
      <c r="L36" s="11">
        <f>AVERAGE(L13,L7,L23,L27)</f>
        <v>215.87718512256973</v>
      </c>
      <c r="M36" s="23">
        <f>AVERAGE(M7,M13,M23,M27)</f>
        <v>13.539817050887571</v>
      </c>
      <c r="N36" s="22" t="s">
        <v>27</v>
      </c>
      <c r="O36" s="18">
        <f>STDEV(L7,L13,L23,L27)/2</f>
        <v>9.2925360633158345</v>
      </c>
      <c r="P36" s="23">
        <f>STDEV(M7,M13,M23,M27)/2</f>
        <v>0.5828278618911692</v>
      </c>
    </row>
    <row r="37" spans="11:16" x14ac:dyDescent="0.2">
      <c r="K37" s="22" t="s">
        <v>28</v>
      </c>
      <c r="L37" s="11">
        <f>AVERAGE(L8,L14,L24,L28)</f>
        <v>213.92117497886733</v>
      </c>
      <c r="M37" s="23">
        <f>AVERAGE(M8,M14,M24,M28)</f>
        <v>13.417136094674557</v>
      </c>
      <c r="N37" s="22" t="s">
        <v>28</v>
      </c>
      <c r="O37" s="18">
        <f>STDEV(L14,L8,L24,L28)/2</f>
        <v>6.2002724538819907</v>
      </c>
      <c r="P37" s="23">
        <f>STDEV(M8,M14,M24,M28)/2</f>
        <v>0.38888108830747803</v>
      </c>
    </row>
    <row r="38" spans="11:16" x14ac:dyDescent="0.2">
      <c r="K38" s="22" t="s">
        <v>29</v>
      </c>
      <c r="L38" s="11">
        <f>AVERAGE(L9,L17,L19,L29)</f>
        <v>205.63435333896871</v>
      </c>
      <c r="M38" s="23">
        <f>AVERAGE(M9,M17,M19,M29)</f>
        <v>12.897386641420116</v>
      </c>
      <c r="N38" s="22" t="s">
        <v>29</v>
      </c>
      <c r="O38" s="18">
        <f>STDEV(L9,L17,L19,L29)/2</f>
        <v>10.385778865109822</v>
      </c>
      <c r="P38" s="23">
        <f>STDEV(M9,M17,M19,M29)/2</f>
        <v>0.65139605041968784</v>
      </c>
    </row>
    <row r="39" spans="11:16" x14ac:dyDescent="0.2">
      <c r="K39" s="22" t="s">
        <v>30</v>
      </c>
      <c r="L39" s="11">
        <f>AVERAGE(L10,L18,L20,L30)</f>
        <v>203.5070667793745</v>
      </c>
      <c r="M39" s="23">
        <f>AVERAGE(M10,M18,M20,M30)</f>
        <v>12.763963228402366</v>
      </c>
      <c r="N39" s="22" t="s">
        <v>30</v>
      </c>
      <c r="O39" s="18">
        <f>STDEV(L10,L18,L20,L30)/2</f>
        <v>13.186913679407601</v>
      </c>
      <c r="P39" s="23">
        <f>STDEV(M10,M18,M20,M30)/2</f>
        <v>0.82708322597245487</v>
      </c>
    </row>
    <row r="40" spans="11:16" x14ac:dyDescent="0.2">
      <c r="K40" s="24"/>
      <c r="L40" s="8"/>
      <c r="M40" s="25"/>
      <c r="N40" s="24"/>
      <c r="O40" s="35"/>
      <c r="P40" s="36"/>
    </row>
    <row r="41" spans="11:16" x14ac:dyDescent="0.2">
      <c r="K41" s="22" t="s">
        <v>20</v>
      </c>
      <c r="L41" s="11">
        <f>AVERAGE(L11,L12,L15,L16,L21,L22,L25,L26)</f>
        <v>188.22915469146241</v>
      </c>
      <c r="M41" s="23">
        <f>AVERAGE(M11,M12,M15,M16,M21,M22,M25,M26)</f>
        <v>11.80573258224852</v>
      </c>
      <c r="N41" s="22" t="s">
        <v>20</v>
      </c>
      <c r="O41" s="18">
        <f>STDEV(L11,L12,L15,L16,L21,L22,L25,L26)/2.8</f>
        <v>2.9737280364360155</v>
      </c>
      <c r="P41" s="23">
        <f>STDEV(M11,M12,M15,M16,M21,M22,M25,M26)/2.8</f>
        <v>0.18651222244526694</v>
      </c>
    </row>
    <row r="42" spans="11:16" x14ac:dyDescent="0.2">
      <c r="K42" s="22" t="s">
        <v>16</v>
      </c>
      <c r="L42" s="11">
        <f>AVERAGE(L7,L8,L13,L14,L23,L24,L27,L28)</f>
        <v>214.89918005071854</v>
      </c>
      <c r="M42" s="23">
        <f>AVERAGE(M7,M8,M13,M14,M23,M24,M27,M28)</f>
        <v>13.478476572781064</v>
      </c>
      <c r="N42" s="22" t="s">
        <v>16</v>
      </c>
      <c r="O42" s="18">
        <f>STDEV(L7,L8,L13,L14,L23,L24,L27,L28)/2.8</f>
        <v>5.2370679460411225</v>
      </c>
      <c r="P42" s="23">
        <f>STDEV(M7,M8,M13,M14,M23,M24,M27,M28)/2.8</f>
        <v>0.32846890157569908</v>
      </c>
    </row>
    <row r="43" spans="11:16" x14ac:dyDescent="0.2">
      <c r="K43" s="22" t="s">
        <v>19</v>
      </c>
      <c r="L43" s="11">
        <f>AVERAGE(L9,L10,L17,L18,L19,L20,L29,L30)</f>
        <v>204.5707100591716</v>
      </c>
      <c r="M43" s="23">
        <f>AVERAGE(M9,M10,M17,M18,M19,M20,M29,M30)</f>
        <v>12.83067493491124</v>
      </c>
      <c r="N43" s="22" t="s">
        <v>19</v>
      </c>
      <c r="O43" s="18">
        <f>STDEV(L9,L10,L17,L18,L19,L20,L29,L30)/2.8</f>
        <v>7.8596469067468337</v>
      </c>
      <c r="P43" s="23">
        <f>STDEV(M9,M10,M17,M18,M19,M20,M29,M30)/2.8</f>
        <v>0.49295705399117196</v>
      </c>
    </row>
    <row r="44" spans="11:16" x14ac:dyDescent="0.2">
      <c r="K44" s="24"/>
      <c r="L44" s="8"/>
      <c r="M44" s="36"/>
      <c r="N44" s="24"/>
      <c r="O44" s="35"/>
      <c r="P44" s="36"/>
    </row>
    <row r="45" spans="11:16" x14ac:dyDescent="0.2">
      <c r="K45" s="22" t="s">
        <v>31</v>
      </c>
      <c r="L45" s="11">
        <f>AVERAGE(L7,L9,L11,L13,L15,L17,L19,L21,L23,L25,L27,L29)</f>
        <v>203.67787827557058</v>
      </c>
      <c r="M45" s="23">
        <f>AVERAGE(M7,M9,M11,M13,M15,M17,M19,M21,M23,M25,M27,M29)</f>
        <v>12.774676525443786</v>
      </c>
      <c r="N45" s="22" t="s">
        <v>31</v>
      </c>
      <c r="O45" s="18">
        <f>STDEV(L7,L9,L11,L13,L15,L17,L19,L21,L23,L25,L27,L29)/3.5</f>
        <v>5.4261686563554816</v>
      </c>
      <c r="P45" s="23">
        <f>STDEV(M7,M9,M11,M13,M15,M17,M19,M21,M23,M25,M27,M29)/3.5</f>
        <v>0.34032929812661583</v>
      </c>
    </row>
    <row r="46" spans="11:16" ht="16" thickBot="1" x14ac:dyDescent="0.25">
      <c r="K46" s="26" t="s">
        <v>18</v>
      </c>
      <c r="L46" s="27">
        <f>AVERAGE(L8,L10,L12,L14,L16,L18,L20,L22,L24,L26,L28,L30)</f>
        <v>201.45481825866443</v>
      </c>
      <c r="M46" s="28">
        <f>AVERAGE(M8,M10,M12,M14,M16,M18,M20,M22,M24,M26,M28,M30)</f>
        <v>12.635246201183433</v>
      </c>
      <c r="N46" s="26" t="s">
        <v>18</v>
      </c>
      <c r="O46" s="30">
        <f>STDEV(L8,L10,L12,L14,L16,L18,L20,L22,L24,L26,L28,L30)/3.5</f>
        <v>5.6337751687600051</v>
      </c>
      <c r="P46" s="28">
        <f>STDEV(M8,M10,M12,M14,M16,M18,M20,M22,M24,M26,M28,M30)/3.5</f>
        <v>0.35335037858462753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7"/>
  <sheetViews>
    <sheetView tabSelected="1" workbookViewId="0">
      <selection activeCell="J9" sqref="J9"/>
    </sheetView>
  </sheetViews>
  <sheetFormatPr baseColWidth="10" defaultColWidth="8.83203125" defaultRowHeight="15" x14ac:dyDescent="0.2"/>
  <cols>
    <col min="3" max="3" width="9.5" bestFit="1" customWidth="1"/>
    <col min="4" max="4" width="20.5" bestFit="1" customWidth="1"/>
    <col min="5" max="5" width="10.33203125" bestFit="1" customWidth="1"/>
    <col min="7" max="7" width="10.5" customWidth="1"/>
    <col min="8" max="8" width="12.33203125" customWidth="1"/>
    <col min="9" max="9" width="11.1640625" customWidth="1"/>
    <col min="10" max="10" width="11.5" customWidth="1"/>
    <col min="11" max="11" width="12.5" customWidth="1"/>
    <col min="12" max="12" width="12.33203125" customWidth="1"/>
    <col min="13" max="13" width="12.5" customWidth="1"/>
    <col min="14" max="14" width="13.33203125" customWidth="1"/>
    <col min="15" max="15" width="15.33203125" customWidth="1"/>
    <col min="16" max="16" width="15.5" bestFit="1" customWidth="1"/>
  </cols>
  <sheetData>
    <row r="2" spans="1:13" ht="19" x14ac:dyDescent="0.25">
      <c r="A2" s="9" t="s">
        <v>32</v>
      </c>
    </row>
    <row r="3" spans="1:13" x14ac:dyDescent="0.2">
      <c r="A3" t="s">
        <v>33</v>
      </c>
    </row>
    <row r="4" spans="1:13" x14ac:dyDescent="0.2">
      <c r="A4" t="s">
        <v>2</v>
      </c>
    </row>
    <row r="5" spans="1:13" x14ac:dyDescent="0.2">
      <c r="A5" s="13" t="s">
        <v>34</v>
      </c>
    </row>
    <row r="6" spans="1:13" x14ac:dyDescent="0.2">
      <c r="B6" t="s">
        <v>35</v>
      </c>
    </row>
    <row r="8" spans="1:13" ht="49" thickBot="1" x14ac:dyDescent="0.25">
      <c r="A8" s="10" t="s">
        <v>3</v>
      </c>
      <c r="B8" s="10" t="s">
        <v>4</v>
      </c>
      <c r="C8" s="10" t="s">
        <v>5</v>
      </c>
      <c r="D8" s="10" t="s">
        <v>6</v>
      </c>
      <c r="E8" s="10" t="s">
        <v>7</v>
      </c>
      <c r="F8" s="3" t="s">
        <v>8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36</v>
      </c>
      <c r="L8" s="3" t="s">
        <v>37</v>
      </c>
      <c r="M8" s="3" t="s">
        <v>38</v>
      </c>
    </row>
    <row r="9" spans="1:13" x14ac:dyDescent="0.2">
      <c r="A9" s="4">
        <v>13</v>
      </c>
      <c r="B9" s="4" t="s">
        <v>39</v>
      </c>
      <c r="C9" s="4" t="s">
        <v>17</v>
      </c>
      <c r="D9" s="14">
        <v>263</v>
      </c>
      <c r="E9" s="4">
        <v>11.5</v>
      </c>
      <c r="F9" s="4">
        <v>265</v>
      </c>
      <c r="G9" s="4">
        <v>15</v>
      </c>
      <c r="H9" s="5">
        <f>(F9*G9)/43560</f>
        <v>9.1253443526170805E-2</v>
      </c>
      <c r="I9" s="5">
        <f>H9*0.405</f>
        <v>3.6957644628099182E-2</v>
      </c>
      <c r="J9" s="6">
        <f>((100-E9)/100)*D9/H9</f>
        <v>2550.643471698113</v>
      </c>
      <c r="K9" s="6">
        <f>J9*(1/0.87)</f>
        <v>2931.7741054001299</v>
      </c>
      <c r="L9" s="6">
        <f>K9/60</f>
        <v>48.862901756668833</v>
      </c>
      <c r="M9" s="7">
        <f>K9*0.00112</f>
        <v>3.2835869980481451</v>
      </c>
    </row>
    <row r="10" spans="1:13" x14ac:dyDescent="0.2">
      <c r="A10" s="8"/>
      <c r="B10" s="8"/>
      <c r="C10" s="1" t="s">
        <v>18</v>
      </c>
      <c r="D10" s="15">
        <v>282</v>
      </c>
      <c r="E10" s="1">
        <v>12.5</v>
      </c>
      <c r="F10" s="4">
        <v>265</v>
      </c>
      <c r="G10" s="4">
        <v>15</v>
      </c>
      <c r="H10" s="5">
        <f t="shared" ref="H10:H32" si="0">(F10*G10)/43560</f>
        <v>9.1253443526170805E-2</v>
      </c>
      <c r="I10" s="5">
        <f t="shared" ref="I10:I32" si="1">H10*0.405</f>
        <v>3.6957644628099182E-2</v>
      </c>
      <c r="J10" s="6">
        <f t="shared" ref="J10:J32" si="2">((100-E10)/100)*D10/H10</f>
        <v>2704.007547169811</v>
      </c>
      <c r="K10" s="6">
        <f t="shared" ref="K10:K32" si="3">J10*(1/0.87)</f>
        <v>3108.0546519193226</v>
      </c>
      <c r="L10" s="6">
        <f t="shared" ref="L10:L32" si="4">K10/60</f>
        <v>51.800910865322045</v>
      </c>
      <c r="M10" s="7">
        <f t="shared" ref="M10:M32" si="5">K10*0.00112</f>
        <v>3.4810212101496409</v>
      </c>
    </row>
    <row r="11" spans="1:13" x14ac:dyDescent="0.2">
      <c r="A11" s="1">
        <v>16</v>
      </c>
      <c r="B11" s="1" t="s">
        <v>40</v>
      </c>
      <c r="C11" s="4" t="s">
        <v>17</v>
      </c>
      <c r="D11" s="15">
        <v>353</v>
      </c>
      <c r="E11" s="1">
        <v>12.3</v>
      </c>
      <c r="F11" s="4">
        <v>265</v>
      </c>
      <c r="G11" s="4">
        <v>15</v>
      </c>
      <c r="H11" s="5">
        <f t="shared" si="0"/>
        <v>9.1253443526170805E-2</v>
      </c>
      <c r="I11" s="5">
        <f t="shared" si="1"/>
        <v>3.6957644628099182E-2</v>
      </c>
      <c r="J11" s="6">
        <f t="shared" si="2"/>
        <v>3392.5404679245285</v>
      </c>
      <c r="K11" s="6">
        <f t="shared" si="3"/>
        <v>3899.4718022121015</v>
      </c>
      <c r="L11" s="6">
        <f t="shared" si="4"/>
        <v>64.991196703535024</v>
      </c>
      <c r="M11" s="7">
        <f t="shared" si="5"/>
        <v>4.3674084184775532</v>
      </c>
    </row>
    <row r="12" spans="1:13" x14ac:dyDescent="0.2">
      <c r="A12" s="8"/>
      <c r="B12" s="8"/>
      <c r="C12" s="1" t="s">
        <v>18</v>
      </c>
      <c r="D12" s="15">
        <v>380</v>
      </c>
      <c r="E12" s="1">
        <v>11.9</v>
      </c>
      <c r="F12" s="4">
        <v>265</v>
      </c>
      <c r="G12" s="4">
        <v>15</v>
      </c>
      <c r="H12" s="5">
        <f t="shared" si="0"/>
        <v>9.1253443526170805E-2</v>
      </c>
      <c r="I12" s="5">
        <f t="shared" si="1"/>
        <v>3.6957644628099182E-2</v>
      </c>
      <c r="J12" s="6">
        <f t="shared" si="2"/>
        <v>3668.6834716981125</v>
      </c>
      <c r="K12" s="6">
        <f t="shared" si="3"/>
        <v>4216.8775536759913</v>
      </c>
      <c r="L12" s="6">
        <f t="shared" si="4"/>
        <v>70.281292561266525</v>
      </c>
      <c r="M12" s="7">
        <f t="shared" si="5"/>
        <v>4.7229028601171095</v>
      </c>
    </row>
    <row r="13" spans="1:13" x14ac:dyDescent="0.2">
      <c r="A13" s="1">
        <v>17</v>
      </c>
      <c r="B13" s="1" t="s">
        <v>41</v>
      </c>
      <c r="C13" s="4" t="s">
        <v>17</v>
      </c>
      <c r="D13" s="15">
        <v>393</v>
      </c>
      <c r="E13" s="1">
        <v>12.1</v>
      </c>
      <c r="F13" s="4">
        <v>265</v>
      </c>
      <c r="G13" s="4">
        <v>15</v>
      </c>
      <c r="H13" s="5">
        <f t="shared" si="0"/>
        <v>9.1253443526170805E-2</v>
      </c>
      <c r="I13" s="5">
        <f t="shared" si="1"/>
        <v>3.6957644628099182E-2</v>
      </c>
      <c r="J13" s="6">
        <f t="shared" si="2"/>
        <v>3785.5776905660373</v>
      </c>
      <c r="K13" s="6">
        <f t="shared" si="3"/>
        <v>4351.2387247885481</v>
      </c>
      <c r="L13" s="6">
        <f t="shared" si="4"/>
        <v>72.520645413142475</v>
      </c>
      <c r="M13" s="7">
        <f t="shared" si="5"/>
        <v>4.8733873717631733</v>
      </c>
    </row>
    <row r="14" spans="1:13" x14ac:dyDescent="0.2">
      <c r="A14" s="8"/>
      <c r="B14" s="8"/>
      <c r="C14" s="1" t="s">
        <v>18</v>
      </c>
      <c r="D14" s="15">
        <v>390</v>
      </c>
      <c r="E14" s="1">
        <v>11.9</v>
      </c>
      <c r="F14" s="4">
        <v>265</v>
      </c>
      <c r="G14" s="4">
        <v>15</v>
      </c>
      <c r="H14" s="5">
        <f t="shared" si="0"/>
        <v>9.1253443526170805E-2</v>
      </c>
      <c r="I14" s="5">
        <f t="shared" si="1"/>
        <v>3.6957644628099182E-2</v>
      </c>
      <c r="J14" s="6">
        <f t="shared" si="2"/>
        <v>3765.2277735849052</v>
      </c>
      <c r="K14" s="6">
        <f t="shared" si="3"/>
        <v>4327.8480156148335</v>
      </c>
      <c r="L14" s="6">
        <f t="shared" si="4"/>
        <v>72.130800260247227</v>
      </c>
      <c r="M14" s="7">
        <f t="shared" si="5"/>
        <v>4.8471897774886132</v>
      </c>
    </row>
    <row r="15" spans="1:13" x14ac:dyDescent="0.2">
      <c r="A15" s="1">
        <v>22</v>
      </c>
      <c r="B15" s="1" t="s">
        <v>41</v>
      </c>
      <c r="C15" s="4" t="s">
        <v>17</v>
      </c>
      <c r="D15" s="15">
        <v>378</v>
      </c>
      <c r="E15" s="1">
        <v>12.1</v>
      </c>
      <c r="F15" s="4">
        <v>265</v>
      </c>
      <c r="G15" s="4">
        <v>15</v>
      </c>
      <c r="H15" s="5">
        <f t="shared" si="0"/>
        <v>9.1253443526170805E-2</v>
      </c>
      <c r="I15" s="5">
        <f t="shared" si="1"/>
        <v>3.6957644628099182E-2</v>
      </c>
      <c r="J15" s="6">
        <f t="shared" si="2"/>
        <v>3641.0899924528298</v>
      </c>
      <c r="K15" s="6">
        <f t="shared" si="3"/>
        <v>4185.1609108653211</v>
      </c>
      <c r="L15" s="6">
        <f t="shared" si="4"/>
        <v>69.752681847755355</v>
      </c>
      <c r="M15" s="7">
        <f t="shared" si="5"/>
        <v>4.6873802201691595</v>
      </c>
    </row>
    <row r="16" spans="1:13" x14ac:dyDescent="0.2">
      <c r="A16" s="8"/>
      <c r="B16" s="8"/>
      <c r="C16" s="1" t="s">
        <v>18</v>
      </c>
      <c r="D16" s="15">
        <v>397</v>
      </c>
      <c r="E16" s="1">
        <v>12.4</v>
      </c>
      <c r="F16" s="4">
        <v>265</v>
      </c>
      <c r="G16" s="4">
        <v>15</v>
      </c>
      <c r="H16" s="5">
        <f t="shared" si="0"/>
        <v>9.1253443526170805E-2</v>
      </c>
      <c r="I16" s="5">
        <f t="shared" si="1"/>
        <v>3.6957644628099182E-2</v>
      </c>
      <c r="J16" s="6">
        <f t="shared" si="2"/>
        <v>3811.0561811320745</v>
      </c>
      <c r="K16" s="6">
        <f t="shared" si="3"/>
        <v>4380.524346128821</v>
      </c>
      <c r="L16" s="6">
        <f t="shared" si="4"/>
        <v>73.008739102147018</v>
      </c>
      <c r="M16" s="7">
        <f t="shared" si="5"/>
        <v>4.9061872676642793</v>
      </c>
    </row>
    <row r="17" spans="1:13" x14ac:dyDescent="0.2">
      <c r="A17" s="1">
        <v>24</v>
      </c>
      <c r="B17" s="1" t="s">
        <v>39</v>
      </c>
      <c r="C17" s="4" t="s">
        <v>17</v>
      </c>
      <c r="D17" s="15">
        <v>365</v>
      </c>
      <c r="E17" s="1">
        <v>12.8</v>
      </c>
      <c r="F17" s="4">
        <v>265</v>
      </c>
      <c r="G17" s="4">
        <v>15</v>
      </c>
      <c r="H17" s="5">
        <f t="shared" si="0"/>
        <v>9.1253443526170805E-2</v>
      </c>
      <c r="I17" s="5">
        <f t="shared" si="1"/>
        <v>3.6957644628099182E-2</v>
      </c>
      <c r="J17" s="6">
        <f t="shared" si="2"/>
        <v>3487.8683773584899</v>
      </c>
      <c r="K17" s="6">
        <f t="shared" si="3"/>
        <v>4009.0441119063098</v>
      </c>
      <c r="L17" s="6">
        <f t="shared" si="4"/>
        <v>66.817401865105168</v>
      </c>
      <c r="M17" s="7">
        <f t="shared" si="5"/>
        <v>4.4901294053350664</v>
      </c>
    </row>
    <row r="18" spans="1:13" x14ac:dyDescent="0.2">
      <c r="A18" s="8"/>
      <c r="B18" s="8"/>
      <c r="C18" s="1" t="s">
        <v>18</v>
      </c>
      <c r="D18" s="15">
        <v>308</v>
      </c>
      <c r="E18" s="1">
        <v>12.8</v>
      </c>
      <c r="F18" s="4">
        <v>265</v>
      </c>
      <c r="G18" s="4">
        <v>15</v>
      </c>
      <c r="H18" s="5">
        <f t="shared" si="0"/>
        <v>9.1253443526170805E-2</v>
      </c>
      <c r="I18" s="5">
        <f t="shared" si="1"/>
        <v>3.6957644628099182E-2</v>
      </c>
      <c r="J18" s="6">
        <f t="shared" si="2"/>
        <v>2943.187562264151</v>
      </c>
      <c r="K18" s="6">
        <f t="shared" si="3"/>
        <v>3382.9742094990238</v>
      </c>
      <c r="L18" s="6">
        <f t="shared" si="4"/>
        <v>56.382903491650396</v>
      </c>
      <c r="M18" s="7">
        <f t="shared" si="5"/>
        <v>3.7889311146389062</v>
      </c>
    </row>
    <row r="19" spans="1:13" x14ac:dyDescent="0.2">
      <c r="A19" s="1">
        <v>25</v>
      </c>
      <c r="B19" s="1" t="s">
        <v>40</v>
      </c>
      <c r="C19" s="4" t="s">
        <v>17</v>
      </c>
      <c r="D19" s="15">
        <v>317</v>
      </c>
      <c r="E19" s="1">
        <v>13.7</v>
      </c>
      <c r="F19" s="4">
        <v>265</v>
      </c>
      <c r="G19" s="4">
        <v>15</v>
      </c>
      <c r="H19" s="5">
        <f t="shared" si="0"/>
        <v>9.1253443526170805E-2</v>
      </c>
      <c r="I19" s="5">
        <f t="shared" si="1"/>
        <v>3.6957644628099182E-2</v>
      </c>
      <c r="J19" s="6">
        <f t="shared" si="2"/>
        <v>2997.9252226415088</v>
      </c>
      <c r="K19" s="6">
        <f t="shared" si="3"/>
        <v>3445.8910605074811</v>
      </c>
      <c r="L19" s="6">
        <f t="shared" si="4"/>
        <v>57.431517675124688</v>
      </c>
      <c r="M19" s="7">
        <f t="shared" si="5"/>
        <v>3.8593979877683786</v>
      </c>
    </row>
    <row r="20" spans="1:13" x14ac:dyDescent="0.2">
      <c r="A20" s="8"/>
      <c r="B20" s="8"/>
      <c r="C20" s="1" t="s">
        <v>18</v>
      </c>
      <c r="D20" s="15">
        <v>316</v>
      </c>
      <c r="E20" s="1">
        <v>14.1</v>
      </c>
      <c r="F20" s="4">
        <v>265</v>
      </c>
      <c r="G20" s="4">
        <v>15</v>
      </c>
      <c r="H20" s="5">
        <f t="shared" si="0"/>
        <v>9.1253443526170805E-2</v>
      </c>
      <c r="I20" s="5">
        <f t="shared" si="1"/>
        <v>3.6957644628099182E-2</v>
      </c>
      <c r="J20" s="6">
        <f t="shared" si="2"/>
        <v>2974.6165132075471</v>
      </c>
      <c r="K20" s="6">
        <f t="shared" si="3"/>
        <v>3419.0994404684448</v>
      </c>
      <c r="L20" s="6">
        <f t="shared" si="4"/>
        <v>56.984990674474076</v>
      </c>
      <c r="M20" s="7">
        <f t="shared" si="5"/>
        <v>3.8293913733246576</v>
      </c>
    </row>
    <row r="21" spans="1:13" x14ac:dyDescent="0.2">
      <c r="A21" s="1">
        <v>33</v>
      </c>
      <c r="B21" s="1" t="s">
        <v>40</v>
      </c>
      <c r="C21" s="4" t="s">
        <v>17</v>
      </c>
      <c r="D21" s="15">
        <v>349</v>
      </c>
      <c r="E21" s="1">
        <v>12.4</v>
      </c>
      <c r="F21" s="4">
        <v>265</v>
      </c>
      <c r="G21" s="4">
        <v>15</v>
      </c>
      <c r="H21" s="5">
        <f t="shared" si="0"/>
        <v>9.1253443526170805E-2</v>
      </c>
      <c r="I21" s="5">
        <f t="shared" si="1"/>
        <v>3.6957644628099182E-2</v>
      </c>
      <c r="J21" s="6">
        <f t="shared" si="2"/>
        <v>3350.2735698113206</v>
      </c>
      <c r="K21" s="6">
        <f t="shared" si="3"/>
        <v>3850.8891607026671</v>
      </c>
      <c r="L21" s="6">
        <f t="shared" si="4"/>
        <v>64.181486011711115</v>
      </c>
      <c r="M21" s="7">
        <f t="shared" si="5"/>
        <v>4.3129958599869864</v>
      </c>
    </row>
    <row r="22" spans="1:13" x14ac:dyDescent="0.2">
      <c r="A22" s="8"/>
      <c r="B22" s="8"/>
      <c r="C22" s="1" t="s">
        <v>18</v>
      </c>
      <c r="D22" s="15">
        <v>323</v>
      </c>
      <c r="E22" s="1">
        <v>12.9</v>
      </c>
      <c r="F22" s="4">
        <v>265</v>
      </c>
      <c r="G22" s="4">
        <v>15</v>
      </c>
      <c r="H22" s="5">
        <f t="shared" si="0"/>
        <v>9.1253443526170805E-2</v>
      </c>
      <c r="I22" s="5">
        <f t="shared" si="1"/>
        <v>3.6957644628099182E-2</v>
      </c>
      <c r="J22" s="6">
        <f t="shared" si="2"/>
        <v>3082.9850264150946</v>
      </c>
      <c r="K22" s="6">
        <f t="shared" si="3"/>
        <v>3543.6609499024075</v>
      </c>
      <c r="L22" s="6">
        <f t="shared" si="4"/>
        <v>59.06101583170679</v>
      </c>
      <c r="M22" s="7">
        <f t="shared" si="5"/>
        <v>3.9689002638906961</v>
      </c>
    </row>
    <row r="23" spans="1:13" x14ac:dyDescent="0.2">
      <c r="A23" s="1">
        <v>34</v>
      </c>
      <c r="B23" s="1" t="s">
        <v>39</v>
      </c>
      <c r="C23" s="4" t="s">
        <v>17</v>
      </c>
      <c r="D23" s="15">
        <v>345</v>
      </c>
      <c r="E23" s="1">
        <v>13.4</v>
      </c>
      <c r="F23" s="4">
        <v>265</v>
      </c>
      <c r="G23" s="4">
        <v>15</v>
      </c>
      <c r="H23" s="5">
        <f t="shared" si="0"/>
        <v>9.1253443526170805E-2</v>
      </c>
      <c r="I23" s="5">
        <f t="shared" si="1"/>
        <v>3.6957644628099182E-2</v>
      </c>
      <c r="J23" s="6">
        <f t="shared" si="2"/>
        <v>3274.0682264150937</v>
      </c>
      <c r="K23" s="6">
        <f t="shared" si="3"/>
        <v>3763.2968119713719</v>
      </c>
      <c r="L23" s="6">
        <f t="shared" si="4"/>
        <v>62.721613532856196</v>
      </c>
      <c r="M23" s="7">
        <f t="shared" si="5"/>
        <v>4.2148924294079357</v>
      </c>
    </row>
    <row r="24" spans="1:13" x14ac:dyDescent="0.2">
      <c r="A24" s="8"/>
      <c r="B24" s="8"/>
      <c r="C24" s="1" t="s">
        <v>18</v>
      </c>
      <c r="D24" s="15">
        <v>370</v>
      </c>
      <c r="E24" s="1">
        <v>13.3</v>
      </c>
      <c r="F24" s="4">
        <v>265</v>
      </c>
      <c r="G24" s="4">
        <v>15</v>
      </c>
      <c r="H24" s="5">
        <f t="shared" si="0"/>
        <v>9.1253443526170805E-2</v>
      </c>
      <c r="I24" s="5">
        <f t="shared" si="1"/>
        <v>3.6957644628099182E-2</v>
      </c>
      <c r="J24" s="6">
        <f t="shared" si="2"/>
        <v>3515.3741886792454</v>
      </c>
      <c r="K24" s="6">
        <f t="shared" si="3"/>
        <v>4040.6599869876381</v>
      </c>
      <c r="L24" s="6">
        <f t="shared" si="4"/>
        <v>67.344333116460632</v>
      </c>
      <c r="M24" s="7">
        <f t="shared" si="5"/>
        <v>4.5255391854261546</v>
      </c>
    </row>
    <row r="25" spans="1:13" x14ac:dyDescent="0.2">
      <c r="A25" s="12">
        <v>39</v>
      </c>
      <c r="B25" s="12" t="s">
        <v>41</v>
      </c>
      <c r="C25" s="4" t="s">
        <v>17</v>
      </c>
      <c r="D25" s="16">
        <v>409</v>
      </c>
      <c r="E25" s="12">
        <v>12.2</v>
      </c>
      <c r="F25" s="4">
        <v>265</v>
      </c>
      <c r="G25" s="4">
        <v>15</v>
      </c>
      <c r="H25" s="5">
        <f t="shared" si="0"/>
        <v>9.1253443526170805E-2</v>
      </c>
      <c r="I25" s="5">
        <f t="shared" si="1"/>
        <v>3.6957644628099182E-2</v>
      </c>
      <c r="J25" s="6">
        <f t="shared" si="2"/>
        <v>3935.2158792452824</v>
      </c>
      <c r="K25" s="6">
        <f t="shared" si="3"/>
        <v>4523.2366428106689</v>
      </c>
      <c r="L25" s="6">
        <f t="shared" si="4"/>
        <v>75.387277380177821</v>
      </c>
      <c r="M25" s="7">
        <f t="shared" si="5"/>
        <v>5.0660250399479487</v>
      </c>
    </row>
    <row r="26" spans="1:13" x14ac:dyDescent="0.2">
      <c r="A26" s="8"/>
      <c r="B26" s="8"/>
      <c r="C26" s="1" t="s">
        <v>18</v>
      </c>
      <c r="D26" s="15">
        <v>430</v>
      </c>
      <c r="E26" s="1">
        <v>12.7</v>
      </c>
      <c r="F26" s="4">
        <v>265</v>
      </c>
      <c r="G26" s="4">
        <v>15</v>
      </c>
      <c r="H26" s="5">
        <f t="shared" si="0"/>
        <v>9.1253443526170805E-2</v>
      </c>
      <c r="I26" s="5">
        <f t="shared" si="1"/>
        <v>3.6957644628099182E-2</v>
      </c>
      <c r="J26" s="6">
        <f t="shared" si="2"/>
        <v>4113.7077735849052</v>
      </c>
      <c r="K26" s="6">
        <f t="shared" si="3"/>
        <v>4728.3997397527646</v>
      </c>
      <c r="L26" s="6">
        <f t="shared" si="4"/>
        <v>78.806662329212742</v>
      </c>
      <c r="M26" s="7">
        <f t="shared" si="5"/>
        <v>5.2958077085230961</v>
      </c>
    </row>
    <row r="27" spans="1:13" x14ac:dyDescent="0.2">
      <c r="A27" s="1">
        <v>41</v>
      </c>
      <c r="B27" s="1" t="s">
        <v>41</v>
      </c>
      <c r="C27" s="4" t="s">
        <v>17</v>
      </c>
      <c r="D27" s="15">
        <v>405</v>
      </c>
      <c r="E27" s="1">
        <v>12</v>
      </c>
      <c r="F27" s="4">
        <v>265</v>
      </c>
      <c r="G27" s="4">
        <v>15</v>
      </c>
      <c r="H27" s="5">
        <f t="shared" si="0"/>
        <v>9.1253443526170805E-2</v>
      </c>
      <c r="I27" s="5">
        <f t="shared" si="1"/>
        <v>3.6957644628099182E-2</v>
      </c>
      <c r="J27" s="6">
        <f t="shared" si="2"/>
        <v>3905.6060377358485</v>
      </c>
      <c r="K27" s="6">
        <f t="shared" si="3"/>
        <v>4489.2023422251132</v>
      </c>
      <c r="L27" s="6">
        <f t="shared" si="4"/>
        <v>74.820039037085223</v>
      </c>
      <c r="M27" s="7">
        <f t="shared" si="5"/>
        <v>5.0279066232921261</v>
      </c>
    </row>
    <row r="28" spans="1:13" x14ac:dyDescent="0.2">
      <c r="A28" s="8"/>
      <c r="B28" s="8"/>
      <c r="C28" s="1" t="s">
        <v>18</v>
      </c>
      <c r="D28" s="15">
        <v>383</v>
      </c>
      <c r="E28" s="1">
        <v>11.8</v>
      </c>
      <c r="F28" s="4">
        <v>265</v>
      </c>
      <c r="G28" s="4">
        <v>15</v>
      </c>
      <c r="H28" s="5">
        <f t="shared" si="0"/>
        <v>9.1253443526170805E-2</v>
      </c>
      <c r="I28" s="5">
        <f t="shared" si="1"/>
        <v>3.6957644628099182E-2</v>
      </c>
      <c r="J28" s="6">
        <f t="shared" si="2"/>
        <v>3701.8438641509429</v>
      </c>
      <c r="K28" s="6">
        <f t="shared" si="3"/>
        <v>4254.9929472999338</v>
      </c>
      <c r="L28" s="6">
        <f t="shared" si="4"/>
        <v>70.916549121665568</v>
      </c>
      <c r="M28" s="7">
        <f t="shared" si="5"/>
        <v>4.7655921009759252</v>
      </c>
    </row>
    <row r="29" spans="1:13" x14ac:dyDescent="0.2">
      <c r="A29" s="1">
        <v>42</v>
      </c>
      <c r="B29" s="1" t="s">
        <v>40</v>
      </c>
      <c r="C29" s="4" t="s">
        <v>17</v>
      </c>
      <c r="D29" s="15">
        <v>402</v>
      </c>
      <c r="E29" s="1">
        <v>12</v>
      </c>
      <c r="F29" s="4">
        <v>265</v>
      </c>
      <c r="G29" s="4">
        <v>15</v>
      </c>
      <c r="H29" s="5">
        <f t="shared" si="0"/>
        <v>9.1253443526170805E-2</v>
      </c>
      <c r="I29" s="5">
        <f t="shared" si="1"/>
        <v>3.6957644628099182E-2</v>
      </c>
      <c r="J29" s="6">
        <f t="shared" si="2"/>
        <v>3876.6756226415091</v>
      </c>
      <c r="K29" s="6">
        <f t="shared" si="3"/>
        <v>4455.9489915419645</v>
      </c>
      <c r="L29" s="6">
        <f t="shared" si="4"/>
        <v>74.265816525699407</v>
      </c>
      <c r="M29" s="7">
        <f t="shared" si="5"/>
        <v>4.9906628705270002</v>
      </c>
    </row>
    <row r="30" spans="1:13" x14ac:dyDescent="0.2">
      <c r="A30" s="8"/>
      <c r="B30" s="8"/>
      <c r="C30" s="1" t="s">
        <v>18</v>
      </c>
      <c r="D30" s="15">
        <v>416</v>
      </c>
      <c r="E30" s="1">
        <v>12.1</v>
      </c>
      <c r="F30" s="4">
        <v>265</v>
      </c>
      <c r="G30" s="4">
        <v>15</v>
      </c>
      <c r="H30" s="5">
        <f t="shared" si="0"/>
        <v>9.1253443526170805E-2</v>
      </c>
      <c r="I30" s="5">
        <f t="shared" si="1"/>
        <v>3.6957644628099182E-2</v>
      </c>
      <c r="J30" s="6">
        <f t="shared" si="2"/>
        <v>4007.125494339622</v>
      </c>
      <c r="K30" s="6">
        <f t="shared" si="3"/>
        <v>4605.8913728041625</v>
      </c>
      <c r="L30" s="6">
        <f t="shared" si="4"/>
        <v>76.764856213402709</v>
      </c>
      <c r="M30" s="7">
        <f t="shared" si="5"/>
        <v>5.1585983375406617</v>
      </c>
    </row>
    <row r="31" spans="1:13" x14ac:dyDescent="0.2">
      <c r="A31" s="1">
        <v>44</v>
      </c>
      <c r="B31" s="1" t="s">
        <v>39</v>
      </c>
      <c r="C31" s="4" t="s">
        <v>17</v>
      </c>
      <c r="D31" s="15">
        <v>332</v>
      </c>
      <c r="E31" s="1">
        <v>12.9</v>
      </c>
      <c r="F31" s="4">
        <v>265</v>
      </c>
      <c r="G31" s="4">
        <v>15</v>
      </c>
      <c r="H31" s="5">
        <f t="shared" si="0"/>
        <v>9.1253443526170805E-2</v>
      </c>
      <c r="I31" s="5">
        <f t="shared" si="1"/>
        <v>3.6957644628099182E-2</v>
      </c>
      <c r="J31" s="6">
        <f t="shared" si="2"/>
        <v>3168.8886339622641</v>
      </c>
      <c r="K31" s="6">
        <f t="shared" si="3"/>
        <v>3642.4007286922574</v>
      </c>
      <c r="L31" s="6">
        <f t="shared" si="4"/>
        <v>60.706678811537621</v>
      </c>
      <c r="M31" s="7">
        <f t="shared" si="5"/>
        <v>4.0794888161353278</v>
      </c>
    </row>
    <row r="32" spans="1:13" x14ac:dyDescent="0.2">
      <c r="A32" s="8"/>
      <c r="B32" s="8"/>
      <c r="C32" s="1" t="s">
        <v>18</v>
      </c>
      <c r="D32" s="15">
        <v>358</v>
      </c>
      <c r="E32" s="1">
        <v>13.2</v>
      </c>
      <c r="F32" s="4">
        <v>265</v>
      </c>
      <c r="G32" s="4">
        <v>15</v>
      </c>
      <c r="H32" s="5">
        <f t="shared" si="0"/>
        <v>9.1253443526170805E-2</v>
      </c>
      <c r="I32" s="5">
        <f t="shared" si="1"/>
        <v>3.6957644628099182E-2</v>
      </c>
      <c r="J32" s="6">
        <f t="shared" si="2"/>
        <v>3405.2851924528295</v>
      </c>
      <c r="K32" s="6">
        <f t="shared" si="3"/>
        <v>3914.1209108653211</v>
      </c>
      <c r="L32" s="6">
        <f t="shared" si="4"/>
        <v>65.235348514422014</v>
      </c>
      <c r="M32" s="7">
        <f t="shared" si="5"/>
        <v>4.3838154201691593</v>
      </c>
    </row>
    <row r="34" spans="11:16" ht="16" thickBot="1" x14ac:dyDescent="0.25">
      <c r="L34" s="17" t="s">
        <v>21</v>
      </c>
      <c r="M34" s="17" t="s">
        <v>22</v>
      </c>
      <c r="O34" t="s">
        <v>42</v>
      </c>
      <c r="P34" t="s">
        <v>43</v>
      </c>
    </row>
    <row r="35" spans="11:16" x14ac:dyDescent="0.2">
      <c r="K35" s="19" t="s">
        <v>44</v>
      </c>
      <c r="L35" s="20">
        <f>AVERAGE(L9,L17,L23,L31)</f>
        <v>59.777148991541956</v>
      </c>
      <c r="M35" s="21">
        <f>AVERAGE(M9,M11,M17,M23)</f>
        <v>4.0890043128171749</v>
      </c>
      <c r="N35" s="19" t="s">
        <v>44</v>
      </c>
      <c r="O35" s="29">
        <f>STDEV(L9,L17,L23,L31)/2</f>
        <v>3.8537843992298355</v>
      </c>
      <c r="P35" s="31">
        <f>STDEV(M9,M17,M23,M31)/2</f>
        <v>0.25897431162824608</v>
      </c>
    </row>
    <row r="36" spans="11:16" x14ac:dyDescent="0.2">
      <c r="K36" s="22" t="s">
        <v>45</v>
      </c>
      <c r="L36" s="11">
        <f>AVERAGE(L10,L18,L24,L32)</f>
        <v>60.190873996963774</v>
      </c>
      <c r="M36" s="23">
        <f>AVERAGE(M10,M18,M24,M32)</f>
        <v>4.0448267325959657</v>
      </c>
      <c r="N36" s="22" t="s">
        <v>45</v>
      </c>
      <c r="O36" s="18">
        <f>STDEV(L10,L18,L24,L32)/2</f>
        <v>3.668683020413503</v>
      </c>
      <c r="P36" s="32">
        <f>STDEV(M10,M18,M24,M32)/2</f>
        <v>0.24653549897178426</v>
      </c>
    </row>
    <row r="37" spans="11:16" x14ac:dyDescent="0.2">
      <c r="K37" s="22" t="s">
        <v>46</v>
      </c>
      <c r="L37" s="11">
        <f>AVERAGE(L11,L19,L21,L29)</f>
        <v>65.217504229017564</v>
      </c>
      <c r="M37" s="23">
        <f>AVERAGE(M11,M19,M21,M29)</f>
        <v>4.3826162841899796</v>
      </c>
      <c r="N37" s="22" t="s">
        <v>46</v>
      </c>
      <c r="O37" s="18">
        <f>STDEV(L11,L19,L21,L29)/2</f>
        <v>3.4595049125364428</v>
      </c>
      <c r="P37" s="32">
        <f>STDEV(M11,M19,M21,M29)/2</f>
        <v>0.23247873012244905</v>
      </c>
    </row>
    <row r="38" spans="11:16" x14ac:dyDescent="0.2">
      <c r="K38" s="22" t="s">
        <v>47</v>
      </c>
      <c r="L38" s="11">
        <f>AVERAGE(L12,L20,L22,L30)</f>
        <v>65.77303882021252</v>
      </c>
      <c r="M38" s="23">
        <f>AVERAGE(M12,M20,M22,M30)</f>
        <v>4.4199482087182815</v>
      </c>
      <c r="N38" s="22" t="s">
        <v>47</v>
      </c>
      <c r="O38" s="18">
        <f>STDEV(L12,L20,L22,L30)/2</f>
        <v>4.6853089920251154</v>
      </c>
      <c r="P38" s="32">
        <f>STDEV(M12,M20,M22,M30)/2</f>
        <v>0.31485276426408382</v>
      </c>
    </row>
    <row r="39" spans="11:16" x14ac:dyDescent="0.2">
      <c r="K39" s="22" t="s">
        <v>48</v>
      </c>
      <c r="L39" s="11">
        <f>AVERAGE(L13,L15,L25,L27)</f>
        <v>73.120160919540211</v>
      </c>
      <c r="M39" s="23">
        <f>AVERAGE(M13,M15,M25,M27)</f>
        <v>4.9136748137931017</v>
      </c>
      <c r="N39" s="22" t="s">
        <v>48</v>
      </c>
      <c r="O39" s="18">
        <f>STDEV(L13,L15,L25,L27)/2</f>
        <v>1.2822095773157467</v>
      </c>
      <c r="P39" s="32">
        <f>STDEV(M13,M15,M25,M27)/2</f>
        <v>8.6164483595618083E-2</v>
      </c>
    </row>
    <row r="40" spans="11:16" x14ac:dyDescent="0.2">
      <c r="K40" s="22" t="s">
        <v>49</v>
      </c>
      <c r="L40" s="11">
        <f>AVERAGE(L14,L16,L26,L28)</f>
        <v>73.715687703318139</v>
      </c>
      <c r="M40" s="23">
        <f>AVERAGE(M14,M16,M26,M28)</f>
        <v>4.9536942136629785</v>
      </c>
      <c r="N40" s="22" t="s">
        <v>49</v>
      </c>
      <c r="O40" s="18">
        <f>STDEV(L14,L16,L26,L28)/2</f>
        <v>1.7503533922397003</v>
      </c>
      <c r="P40" s="32">
        <f>STDEV(M14,M16,M26,M28)/2</f>
        <v>0.117623747958508</v>
      </c>
    </row>
    <row r="41" spans="11:16" x14ac:dyDescent="0.2">
      <c r="K41" s="24"/>
      <c r="L41" s="8"/>
      <c r="M41" s="25"/>
      <c r="N41" s="24"/>
      <c r="O41" s="8"/>
      <c r="P41" s="33"/>
    </row>
    <row r="42" spans="11:16" x14ac:dyDescent="0.2">
      <c r="K42" s="22" t="s">
        <v>39</v>
      </c>
      <c r="L42" s="11">
        <f>AVERAGE(L9,L10,L17,L18,L23,L24,L31,L32)</f>
        <v>59.984011494252861</v>
      </c>
      <c r="M42" s="23">
        <f>AVERAGE(M9,M10,M17,M18,M23,M24,M31,M32)</f>
        <v>4.0309255724137918</v>
      </c>
      <c r="N42" s="22" t="s">
        <v>39</v>
      </c>
      <c r="O42" s="18">
        <f>STDEV(L9,L10,L17,L18,L23,L24,L31,L32)/2.8</f>
        <v>2.4893102667677538</v>
      </c>
      <c r="P42" s="32">
        <f>STDEV(M9,M10,M17,M18,M23,M24,M31,M32)/2.8</f>
        <v>0.16728164992679401</v>
      </c>
    </row>
    <row r="43" spans="11:16" x14ac:dyDescent="0.2">
      <c r="K43" s="22" t="s">
        <v>40</v>
      </c>
      <c r="L43" s="11">
        <f>AVERAGE(L11,L12,L19,L20,L21,L22,L29,L30)</f>
        <v>65.495271524615049</v>
      </c>
      <c r="M43" s="23">
        <f>AVERAGE(M11,M12,M19,M20,M21,M22,M29,M30)</f>
        <v>4.4012822464541301</v>
      </c>
      <c r="N43" s="22" t="s">
        <v>40</v>
      </c>
      <c r="O43" s="18">
        <f>STDEV(L11,L12,L19,L20,L21,L22,L29,L30)/2.8</f>
        <v>2.7254763019269168</v>
      </c>
      <c r="P43" s="32">
        <f>STDEV(M11,M12,M19,M20,M21,M22,M29,M30)/2.8</f>
        <v>0.18315200748949106</v>
      </c>
    </row>
    <row r="44" spans="11:16" x14ac:dyDescent="0.2">
      <c r="K44" s="22" t="s">
        <v>41</v>
      </c>
      <c r="L44" s="11">
        <f>AVERAGE(L13,L14,L15,L16,L25,L26,L27,L28)</f>
        <v>73.417924311429161</v>
      </c>
      <c r="M44" s="23">
        <f>AVERAGE(M13,M14,M15,M16,M25,M26,M27,M28)</f>
        <v>4.9336845137280401</v>
      </c>
      <c r="N44" s="22" t="s">
        <v>41</v>
      </c>
      <c r="O44" s="18">
        <f>STDEV(L13,L14,L15,L16,L25,L26,L27,L28)/2.8</f>
        <v>1.020943986263223</v>
      </c>
      <c r="P44" s="32">
        <f>STDEV(M13,M14,M15,M16,M25,M26,M27,M28)/2.8</f>
        <v>6.8607435876888639E-2</v>
      </c>
    </row>
    <row r="45" spans="11:16" x14ac:dyDescent="0.2">
      <c r="K45" s="24"/>
      <c r="L45" s="8"/>
      <c r="M45" s="25"/>
      <c r="N45" s="24"/>
      <c r="O45" s="8"/>
      <c r="P45" s="33"/>
    </row>
    <row r="46" spans="11:16" x14ac:dyDescent="0.2">
      <c r="K46" s="22" t="s">
        <v>31</v>
      </c>
      <c r="L46" s="11">
        <f>AVERAGE(L9,L11,L13,L15,L17,L19,L21,L23,L25,L27,L29,L31)</f>
        <v>66.038271380033237</v>
      </c>
      <c r="M46" s="23">
        <f>AVERAGE(M9,M11,M13,M15,M17,M19,M21,M23,M25,M27,M29,M31)</f>
        <v>4.4377718367382331</v>
      </c>
      <c r="N46" s="22" t="s">
        <v>31</v>
      </c>
      <c r="O46" s="18">
        <f>STDEV(L9,L11,L13,L15,L17,L19,L21,L23,L25,L27,L29,L31)/3.5</f>
        <v>2.2819458625995321</v>
      </c>
      <c r="P46" s="32">
        <f>STDEV(M9,M11,M13,M15,M17,M19,M21,M23,M25,M27,M29,M31)/3.4</f>
        <v>0.15785696084806153</v>
      </c>
    </row>
    <row r="47" spans="11:16" ht="16" thickBot="1" x14ac:dyDescent="0.25">
      <c r="K47" s="26" t="s">
        <v>18</v>
      </c>
      <c r="L47" s="27">
        <f>AVERAGE(L10,L12,L14,L16,L18,L20,L22,L24,L26,L28,L30,L32)</f>
        <v>66.559866840164815</v>
      </c>
      <c r="M47" s="28">
        <f>AVERAGE(M10,M12,M14,M16,M18,M20,M22,M24,M26,M28,M30,M32)</f>
        <v>4.4728230516590743</v>
      </c>
      <c r="N47" s="26" t="s">
        <v>18</v>
      </c>
      <c r="O47" s="30">
        <f>STDEV(L10,L12,L14,L16,L18,L20,L22,L24,L26,L28,L30,L32)/3.5</f>
        <v>2.4837234466942824</v>
      </c>
      <c r="P47" s="34">
        <f>STDEV(M10,M12,M14,M16,M18,M20,M22,M24,M26,M28,M30,M32)/3.5</f>
        <v>0.16690621561785748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2024-04-20T11:48:11Z</dcterms:modified>
  <cp:category/>
  <cp:contentStatus/>
</cp:coreProperties>
</file>