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58F59AE9-69D5-A64E-A433-F47E3F193CE4}" xr6:coauthVersionLast="47" xr6:coauthVersionMax="47" xr10:uidLastSave="{00000000-0000-0000-0000-000000000000}"/>
  <bookViews>
    <workbookView xWindow="0" yWindow="500" windowWidth="22260" windowHeight="17280" xr2:uid="{00000000-000D-0000-FFFF-FFFF00000000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1" i="1"/>
  <c r="I12" i="1"/>
  <c r="I13" i="1"/>
  <c r="I14" i="1"/>
  <c r="I15" i="1"/>
  <c r="I16" i="1"/>
  <c r="I17" i="1"/>
  <c r="I18" i="1"/>
  <c r="I11" i="1"/>
  <c r="F11" i="1" l="1"/>
  <c r="B43" i="1" s="1"/>
  <c r="F13" i="1"/>
  <c r="B38" i="1" s="1"/>
  <c r="F15" i="1"/>
  <c r="B29" i="1" s="1"/>
  <c r="F17" i="1"/>
  <c r="B30" i="1" s="1"/>
  <c r="F12" i="1"/>
  <c r="B42" i="1" s="1"/>
  <c r="F14" i="1"/>
  <c r="F16" i="1"/>
  <c r="F18" i="1"/>
  <c r="B28" i="1"/>
  <c r="B27" i="1"/>
  <c r="N11" i="1"/>
  <c r="O11" i="1"/>
  <c r="P11" i="1" s="1"/>
  <c r="T11" i="1"/>
  <c r="T13" i="1"/>
  <c r="N13" i="1"/>
  <c r="O13" i="1"/>
  <c r="P13" i="1"/>
  <c r="T14" i="1"/>
  <c r="N14" i="1"/>
  <c r="O14" i="1" s="1"/>
  <c r="P14" i="1" s="1"/>
  <c r="D28" i="1" s="1"/>
  <c r="T16" i="1"/>
  <c r="N16" i="1"/>
  <c r="O16" i="1"/>
  <c r="P16" i="1"/>
  <c r="N12" i="1"/>
  <c r="O12" i="1"/>
  <c r="P12" i="1" s="1"/>
  <c r="T12" i="1"/>
  <c r="T15" i="1"/>
  <c r="N15" i="1"/>
  <c r="O15" i="1"/>
  <c r="P15" i="1"/>
  <c r="T17" i="1"/>
  <c r="N17" i="1"/>
  <c r="O17" i="1" s="1"/>
  <c r="P17" i="1" s="1"/>
  <c r="E11" i="1"/>
  <c r="E12" i="1"/>
  <c r="E13" i="1"/>
  <c r="E14" i="1"/>
  <c r="E15" i="1"/>
  <c r="E16" i="1"/>
  <c r="E17" i="1"/>
  <c r="E18" i="1"/>
  <c r="T18" i="1"/>
  <c r="N18" i="1"/>
  <c r="O18" i="1"/>
  <c r="P18" i="1"/>
  <c r="D42" i="1" l="1"/>
  <c r="D37" i="1"/>
  <c r="D40" i="1"/>
  <c r="B33" i="1"/>
  <c r="D32" i="1"/>
  <c r="B40" i="1"/>
  <c r="B39" i="1"/>
  <c r="D30" i="1"/>
  <c r="D43" i="1"/>
  <c r="D29" i="1"/>
  <c r="D33" i="1"/>
  <c r="B32" i="1"/>
  <c r="B37" i="1"/>
  <c r="D27" i="1"/>
  <c r="D39" i="1"/>
  <c r="D38" i="1"/>
</calcChain>
</file>

<file path=xl/sharedStrings.xml><?xml version="1.0" encoding="utf-8"?>
<sst xmlns="http://schemas.openxmlformats.org/spreadsheetml/2006/main" count="54" uniqueCount="36">
  <si>
    <t>2017 Marsden Oats</t>
  </si>
  <si>
    <t>Oat Variety: Welter INO9201</t>
  </si>
  <si>
    <t>Date Planted:</t>
  </si>
  <si>
    <t>Harvest Date:</t>
  </si>
  <si>
    <t>Straw Raked and Baled:</t>
  </si>
  <si>
    <t>Oat Grain</t>
  </si>
  <si>
    <t>Oat Straw</t>
  </si>
  <si>
    <t>Straw Moisture Samples</t>
  </si>
  <si>
    <t>Plot</t>
  </si>
  <si>
    <t>Treatment</t>
  </si>
  <si>
    <t>lbs/plot</t>
  </si>
  <si>
    <t>lbs/acre</t>
  </si>
  <si>
    <t>bu/acre</t>
  </si>
  <si>
    <t>% moisture</t>
  </si>
  <si>
    <t>Test Weight (lbs/bu)</t>
  </si>
  <si>
    <t>Bale wt (lbs)</t>
  </si>
  <si>
    <t>ton/ac</t>
  </si>
  <si>
    <t>dry ton/ac</t>
  </si>
  <si>
    <t>Wet weight(g)</t>
  </si>
  <si>
    <t>Dry wt (g)</t>
  </si>
  <si>
    <t>O3</t>
  </si>
  <si>
    <t>O4</t>
  </si>
  <si>
    <t>Equipment Notes:</t>
  </si>
  <si>
    <t>Straw was baled and weighed with a John Deere 6140R tractor and a John Deere 458 silage baler.</t>
  </si>
  <si>
    <t>Means</t>
  </si>
  <si>
    <t>Grain (bu/ac)</t>
  </si>
  <si>
    <t>Straw (dry ton/ac)</t>
  </si>
  <si>
    <t>Block 1</t>
  </si>
  <si>
    <t>Block 2</t>
  </si>
  <si>
    <t>Block 3</t>
  </si>
  <si>
    <t>Block 4</t>
  </si>
  <si>
    <t>Standard Error</t>
  </si>
  <si>
    <t>Grain test weight was taken with a Dickey-John Mini-Gac moisture tester (average of 5 values used).</t>
  </si>
  <si>
    <t>Grain was harvested with a John Deere 9450 plot combine. Weights, test weight and % moisture taken from the combine.</t>
  </si>
  <si>
    <t>bu/ac @ 0% moisture</t>
  </si>
  <si>
    <t>bu/acre at 14%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</si>
</sst>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3"/>
  <sheetViews>
    <sheetView tabSelected="1" workbookViewId="0">
      <selection activeCell="J11" sqref="J11:J18"/>
    </sheetView>
  </sheetViews>
  <sheetFormatPr baseColWidth="10" defaultColWidth="8.83203125" defaultRowHeight="15" x14ac:dyDescent="0.2"/>
  <cols>
    <col min="2" max="2" width="11.83203125" bestFit="1" customWidth="1"/>
    <col min="3" max="3" width="9.5" bestFit="1" customWidth="1"/>
    <col min="4" max="4" width="16" bestFit="1" customWidth="1"/>
    <col min="7" max="7" width="10.1640625" bestFit="1" customWidth="1"/>
    <col min="8" max="8" width="17.83203125" bestFit="1" customWidth="1"/>
    <col min="9" max="11" width="17.83203125" customWidth="1"/>
    <col min="13" max="13" width="11" bestFit="1" customWidth="1"/>
    <col min="16" max="16" width="9.5" bestFit="1" customWidth="1"/>
    <col min="18" max="18" width="12.5" bestFit="1" customWidth="1"/>
    <col min="19" max="19" width="8.83203125" bestFit="1" customWidth="1"/>
    <col min="20" max="20" width="10.1640625" bestFit="1" customWidth="1"/>
  </cols>
  <sheetData>
    <row r="2" spans="1:20" ht="21" x14ac:dyDescent="0.25">
      <c r="A2" s="1" t="s">
        <v>0</v>
      </c>
    </row>
    <row r="3" spans="1:20" x14ac:dyDescent="0.2">
      <c r="A3" t="s">
        <v>1</v>
      </c>
    </row>
    <row r="4" spans="1:20" x14ac:dyDescent="0.2">
      <c r="A4" t="s">
        <v>2</v>
      </c>
      <c r="C4" s="11">
        <v>42837</v>
      </c>
    </row>
    <row r="5" spans="1:20" x14ac:dyDescent="0.2">
      <c r="A5" t="s">
        <v>3</v>
      </c>
      <c r="C5" s="11">
        <v>42933</v>
      </c>
    </row>
    <row r="6" spans="1:20" x14ac:dyDescent="0.2">
      <c r="A6" t="s">
        <v>4</v>
      </c>
      <c r="C6" s="11">
        <v>42934</v>
      </c>
    </row>
    <row r="8" spans="1:20" x14ac:dyDescent="0.2">
      <c r="D8" s="18" t="s">
        <v>5</v>
      </c>
      <c r="E8" s="18"/>
      <c r="F8" s="18"/>
      <c r="G8" s="18"/>
      <c r="M8" s="18" t="s">
        <v>6</v>
      </c>
      <c r="N8" s="18"/>
      <c r="O8" s="18"/>
      <c r="P8" s="18"/>
      <c r="R8" s="18" t="s">
        <v>7</v>
      </c>
      <c r="S8" s="18"/>
      <c r="T8" s="18"/>
    </row>
    <row r="9" spans="1:20" ht="16" thickBot="1" x14ac:dyDescent="0.25"/>
    <row r="10" spans="1:20" x14ac:dyDescent="0.2">
      <c r="A10" s="2" t="s">
        <v>8</v>
      </c>
      <c r="B10" s="2" t="s">
        <v>9</v>
      </c>
      <c r="C10" s="3"/>
      <c r="D10" s="2" t="s">
        <v>10</v>
      </c>
      <c r="E10" s="12" t="s">
        <v>11</v>
      </c>
      <c r="F10" s="15" t="s">
        <v>12</v>
      </c>
      <c r="G10" s="14" t="s">
        <v>13</v>
      </c>
      <c r="H10" s="2" t="s">
        <v>14</v>
      </c>
      <c r="I10" s="20" t="s">
        <v>34</v>
      </c>
      <c r="J10" s="20" t="s">
        <v>35</v>
      </c>
      <c r="K10" s="19"/>
      <c r="M10" s="2" t="s">
        <v>15</v>
      </c>
      <c r="N10" s="2" t="s">
        <v>11</v>
      </c>
      <c r="O10" s="2" t="s">
        <v>16</v>
      </c>
      <c r="P10" s="2" t="s">
        <v>17</v>
      </c>
      <c r="R10" s="2" t="s">
        <v>18</v>
      </c>
      <c r="S10" s="2" t="s">
        <v>19</v>
      </c>
      <c r="T10" s="2" t="s">
        <v>13</v>
      </c>
    </row>
    <row r="11" spans="1:20" x14ac:dyDescent="0.2">
      <c r="A11" s="2">
        <v>12</v>
      </c>
      <c r="B11" s="2" t="s">
        <v>21</v>
      </c>
      <c r="C11" s="3"/>
      <c r="D11" s="2">
        <v>1207</v>
      </c>
      <c r="E11" s="13">
        <f>D11*2.5</f>
        <v>3017.5</v>
      </c>
      <c r="F11" s="16">
        <f>D11*2.5/32</f>
        <v>94.296875</v>
      </c>
      <c r="G11" s="14">
        <v>14.8</v>
      </c>
      <c r="H11" s="2">
        <v>32.9</v>
      </c>
      <c r="I11" s="21">
        <f>F11*(100 - G11)/100</f>
        <v>80.340937499999995</v>
      </c>
      <c r="J11" s="21">
        <f>I11*1.14</f>
        <v>91.588668749999982</v>
      </c>
      <c r="K11" s="19"/>
      <c r="M11" s="2">
        <v>192</v>
      </c>
      <c r="N11" s="4">
        <f>M11*2.5</f>
        <v>480</v>
      </c>
      <c r="O11" s="5">
        <f>N11/2000</f>
        <v>0.24</v>
      </c>
      <c r="P11" s="6">
        <f>O11-(O11*T11/100)</f>
        <v>0.17397856446898344</v>
      </c>
      <c r="R11" s="2">
        <v>307.89999999999998</v>
      </c>
      <c r="S11" s="2">
        <v>223.2</v>
      </c>
      <c r="T11" s="4">
        <f>(R11-S11)/(R11)*100</f>
        <v>27.508931471256897</v>
      </c>
    </row>
    <row r="12" spans="1:20" x14ac:dyDescent="0.2">
      <c r="A12" s="2">
        <v>15</v>
      </c>
      <c r="B12" s="2" t="s">
        <v>20</v>
      </c>
      <c r="C12" s="3"/>
      <c r="D12" s="2">
        <v>1146</v>
      </c>
      <c r="E12" s="13">
        <f t="shared" ref="E12:E18" si="0">D12*2.5</f>
        <v>2865</v>
      </c>
      <c r="F12" s="16">
        <f t="shared" ref="F12:F18" si="1">D12*2.5/32</f>
        <v>89.53125</v>
      </c>
      <c r="G12" s="14">
        <v>14.5</v>
      </c>
      <c r="H12" s="2">
        <v>32.9</v>
      </c>
      <c r="I12" s="21">
        <f t="shared" ref="I12:I18" si="2">F12*(100 - G12)/100</f>
        <v>76.549218749999994</v>
      </c>
      <c r="J12" s="21">
        <f t="shared" ref="J12:J18" si="3">I12*1.14</f>
        <v>87.266109374999985</v>
      </c>
      <c r="K12" s="19"/>
      <c r="M12" s="2">
        <v>176</v>
      </c>
      <c r="N12" s="4">
        <f t="shared" ref="N12:N18" si="4">M12*2.5</f>
        <v>440</v>
      </c>
      <c r="O12" s="5">
        <f t="shared" ref="O12:O18" si="5">N12/2000</f>
        <v>0.22</v>
      </c>
      <c r="P12" s="6">
        <f t="shared" ref="P12:P18" si="6">O12-(O12*T12/100)</f>
        <v>0.16037999999999999</v>
      </c>
      <c r="R12" s="2">
        <v>300</v>
      </c>
      <c r="S12" s="2">
        <v>218.7</v>
      </c>
      <c r="T12" s="4">
        <f t="shared" ref="T12:T18" si="7">(R12-S12)/(R12)*100</f>
        <v>27.1</v>
      </c>
    </row>
    <row r="13" spans="1:20" x14ac:dyDescent="0.2">
      <c r="A13" s="2">
        <v>21</v>
      </c>
      <c r="B13" s="2" t="s">
        <v>21</v>
      </c>
      <c r="C13" s="3"/>
      <c r="D13" s="2">
        <v>1190</v>
      </c>
      <c r="E13" s="13">
        <f t="shared" si="0"/>
        <v>2975</v>
      </c>
      <c r="F13" s="16">
        <f t="shared" si="1"/>
        <v>92.96875</v>
      </c>
      <c r="G13" s="14">
        <v>15.3</v>
      </c>
      <c r="H13" s="2">
        <v>32.9</v>
      </c>
      <c r="I13" s="21">
        <f t="shared" si="2"/>
        <v>78.744531249999994</v>
      </c>
      <c r="J13" s="21">
        <f t="shared" si="3"/>
        <v>89.768765624999986</v>
      </c>
      <c r="K13" s="19"/>
      <c r="M13" s="2">
        <v>215</v>
      </c>
      <c r="N13" s="4">
        <f t="shared" si="4"/>
        <v>537.5</v>
      </c>
      <c r="O13" s="5">
        <f t="shared" si="5"/>
        <v>0.26874999999999999</v>
      </c>
      <c r="P13" s="6">
        <f t="shared" si="6"/>
        <v>0.21165102554179568</v>
      </c>
      <c r="R13" s="2">
        <v>258.39999999999998</v>
      </c>
      <c r="S13" s="2">
        <v>203.5</v>
      </c>
      <c r="T13" s="4">
        <f t="shared" si="7"/>
        <v>21.246130030959744</v>
      </c>
    </row>
    <row r="14" spans="1:20" x14ac:dyDescent="0.2">
      <c r="A14" s="2">
        <v>26</v>
      </c>
      <c r="B14" s="2" t="s">
        <v>20</v>
      </c>
      <c r="C14" s="3"/>
      <c r="D14" s="2">
        <v>1047</v>
      </c>
      <c r="E14" s="13">
        <f t="shared" si="0"/>
        <v>2617.5</v>
      </c>
      <c r="F14" s="16">
        <f t="shared" si="1"/>
        <v>81.796875</v>
      </c>
      <c r="G14" s="14">
        <v>15.3</v>
      </c>
      <c r="H14" s="2">
        <v>32.9</v>
      </c>
      <c r="I14" s="21">
        <f t="shared" si="2"/>
        <v>69.281953125000001</v>
      </c>
      <c r="J14" s="21">
        <f t="shared" si="3"/>
        <v>78.98142656249999</v>
      </c>
      <c r="K14" s="19"/>
      <c r="M14" s="2">
        <v>230</v>
      </c>
      <c r="N14" s="4">
        <f t="shared" si="4"/>
        <v>575</v>
      </c>
      <c r="O14" s="5">
        <f t="shared" si="5"/>
        <v>0.28749999999999998</v>
      </c>
      <c r="P14" s="6">
        <f t="shared" si="6"/>
        <v>0.20959281650071121</v>
      </c>
      <c r="R14" s="2">
        <v>281.2</v>
      </c>
      <c r="S14" s="2">
        <v>205</v>
      </c>
      <c r="T14" s="4">
        <f t="shared" si="7"/>
        <v>27.098150782361309</v>
      </c>
    </row>
    <row r="15" spans="1:20" x14ac:dyDescent="0.2">
      <c r="A15" s="2">
        <v>31</v>
      </c>
      <c r="B15" s="2" t="s">
        <v>21</v>
      </c>
      <c r="C15" s="3"/>
      <c r="D15" s="2">
        <v>1148</v>
      </c>
      <c r="E15" s="13">
        <f t="shared" si="0"/>
        <v>2870</v>
      </c>
      <c r="F15" s="16">
        <f t="shared" si="1"/>
        <v>89.6875</v>
      </c>
      <c r="G15" s="14">
        <v>15.6</v>
      </c>
      <c r="H15" s="2">
        <v>32.9</v>
      </c>
      <c r="I15" s="21">
        <f t="shared" si="2"/>
        <v>75.696250000000006</v>
      </c>
      <c r="J15" s="21">
        <f t="shared" si="3"/>
        <v>86.293724999999995</v>
      </c>
      <c r="K15" s="19"/>
      <c r="M15" s="2">
        <v>180</v>
      </c>
      <c r="N15" s="4">
        <f t="shared" si="4"/>
        <v>450</v>
      </c>
      <c r="O15" s="5">
        <f t="shared" si="5"/>
        <v>0.22500000000000001</v>
      </c>
      <c r="P15" s="6">
        <f t="shared" si="6"/>
        <v>0.18024564994882292</v>
      </c>
      <c r="R15" s="2">
        <v>293.10000000000002</v>
      </c>
      <c r="S15" s="2">
        <v>234.8</v>
      </c>
      <c r="T15" s="4">
        <f t="shared" si="7"/>
        <v>19.890822244967591</v>
      </c>
    </row>
    <row r="16" spans="1:20" x14ac:dyDescent="0.2">
      <c r="A16" s="2">
        <v>36</v>
      </c>
      <c r="B16" s="2" t="s">
        <v>20</v>
      </c>
      <c r="C16" s="3"/>
      <c r="D16" s="2">
        <v>989</v>
      </c>
      <c r="E16" s="13">
        <f t="shared" si="0"/>
        <v>2472.5</v>
      </c>
      <c r="F16" s="16">
        <f t="shared" si="1"/>
        <v>77.265625</v>
      </c>
      <c r="G16" s="14">
        <v>14.8</v>
      </c>
      <c r="H16" s="2">
        <v>32.9</v>
      </c>
      <c r="I16" s="21">
        <f t="shared" si="2"/>
        <v>65.830312500000005</v>
      </c>
      <c r="J16" s="21">
        <f t="shared" si="3"/>
        <v>75.046556249999995</v>
      </c>
      <c r="K16" s="19"/>
      <c r="M16" s="2">
        <v>130</v>
      </c>
      <c r="N16" s="4">
        <f t="shared" si="4"/>
        <v>325</v>
      </c>
      <c r="O16" s="5">
        <f t="shared" si="5"/>
        <v>0.16250000000000001</v>
      </c>
      <c r="P16" s="6">
        <f t="shared" si="6"/>
        <v>0.12475850482990342</v>
      </c>
      <c r="R16" s="2">
        <v>238.1</v>
      </c>
      <c r="S16" s="2">
        <v>182.8</v>
      </c>
      <c r="T16" s="4">
        <f t="shared" si="7"/>
        <v>23.225535489290209</v>
      </c>
    </row>
    <row r="17" spans="1:20" x14ac:dyDescent="0.2">
      <c r="A17" s="2">
        <v>43</v>
      </c>
      <c r="B17" s="2" t="s">
        <v>21</v>
      </c>
      <c r="C17" s="3"/>
      <c r="D17" s="2">
        <v>1262</v>
      </c>
      <c r="E17" s="13">
        <f t="shared" si="0"/>
        <v>3155</v>
      </c>
      <c r="F17" s="16">
        <f t="shared" si="1"/>
        <v>98.59375</v>
      </c>
      <c r="G17" s="14">
        <v>13.8</v>
      </c>
      <c r="H17" s="2">
        <v>32.9</v>
      </c>
      <c r="I17" s="21">
        <f t="shared" si="2"/>
        <v>84.987812500000004</v>
      </c>
      <c r="J17" s="21">
        <f t="shared" si="3"/>
        <v>96.886106249999997</v>
      </c>
      <c r="K17" s="19"/>
      <c r="M17" s="2">
        <v>250</v>
      </c>
      <c r="N17" s="4">
        <f t="shared" si="4"/>
        <v>625</v>
      </c>
      <c r="O17" s="5">
        <f t="shared" si="5"/>
        <v>0.3125</v>
      </c>
      <c r="P17" s="6">
        <f t="shared" si="6"/>
        <v>0.24741184911849118</v>
      </c>
      <c r="R17" s="2">
        <v>243.9</v>
      </c>
      <c r="S17" s="2">
        <v>193.1</v>
      </c>
      <c r="T17" s="4">
        <f t="shared" si="7"/>
        <v>20.828208282082823</v>
      </c>
    </row>
    <row r="18" spans="1:20" ht="16" thickBot="1" x14ac:dyDescent="0.25">
      <c r="A18" s="2">
        <v>47</v>
      </c>
      <c r="B18" s="2" t="s">
        <v>20</v>
      </c>
      <c r="C18" s="3"/>
      <c r="D18" s="2">
        <v>867</v>
      </c>
      <c r="E18" s="13">
        <f t="shared" si="0"/>
        <v>2167.5</v>
      </c>
      <c r="F18" s="17">
        <f t="shared" si="1"/>
        <v>67.734375</v>
      </c>
      <c r="G18" s="14">
        <v>13.5</v>
      </c>
      <c r="H18" s="2">
        <v>32.9</v>
      </c>
      <c r="I18" s="21">
        <f t="shared" si="2"/>
        <v>58.590234375000001</v>
      </c>
      <c r="J18" s="21">
        <f t="shared" si="3"/>
        <v>66.792867187499994</v>
      </c>
      <c r="K18" s="19"/>
      <c r="M18" s="2">
        <v>228</v>
      </c>
      <c r="N18" s="4">
        <f t="shared" si="4"/>
        <v>570</v>
      </c>
      <c r="O18" s="5">
        <f t="shared" si="5"/>
        <v>0.28499999999999998</v>
      </c>
      <c r="P18" s="6">
        <f t="shared" si="6"/>
        <v>0.21733679766157843</v>
      </c>
      <c r="R18" s="2">
        <v>307.89999999999998</v>
      </c>
      <c r="S18" s="2">
        <v>234.8</v>
      </c>
      <c r="T18" s="4">
        <f t="shared" si="7"/>
        <v>23.741474504709313</v>
      </c>
    </row>
    <row r="20" spans="1:20" x14ac:dyDescent="0.2">
      <c r="A20" t="s">
        <v>22</v>
      </c>
    </row>
    <row r="21" spans="1:20" x14ac:dyDescent="0.2">
      <c r="A21" t="s">
        <v>33</v>
      </c>
    </row>
    <row r="22" spans="1:20" x14ac:dyDescent="0.2">
      <c r="A22" t="s">
        <v>32</v>
      </c>
    </row>
    <row r="23" spans="1:20" x14ac:dyDescent="0.2">
      <c r="A23" t="s">
        <v>23</v>
      </c>
    </row>
    <row r="25" spans="1:20" x14ac:dyDescent="0.2">
      <c r="A25" s="7" t="s">
        <v>24</v>
      </c>
    </row>
    <row r="26" spans="1:20" x14ac:dyDescent="0.2">
      <c r="A26" s="8"/>
      <c r="B26" s="2" t="s">
        <v>25</v>
      </c>
      <c r="C26" s="8"/>
      <c r="D26" s="2" t="s">
        <v>26</v>
      </c>
    </row>
    <row r="27" spans="1:20" x14ac:dyDescent="0.2">
      <c r="A27" s="2" t="s">
        <v>27</v>
      </c>
      <c r="B27" s="4">
        <f>AVERAGE(F12,F11)</f>
        <v>91.9140625</v>
      </c>
      <c r="C27" s="8"/>
      <c r="D27" s="5">
        <f>AVERAGE(P12,P11)</f>
        <v>0.16717928223449172</v>
      </c>
    </row>
    <row r="28" spans="1:20" x14ac:dyDescent="0.2">
      <c r="A28" s="2" t="s">
        <v>28</v>
      </c>
      <c r="B28" s="4">
        <f>AVERAGEA(F14,F13)</f>
        <v>87.3828125</v>
      </c>
      <c r="C28" s="8"/>
      <c r="D28" s="5">
        <f>AVERAGE(P14,P13)</f>
        <v>0.21062192102125343</v>
      </c>
    </row>
    <row r="29" spans="1:20" x14ac:dyDescent="0.2">
      <c r="A29" s="2" t="s">
        <v>29</v>
      </c>
      <c r="B29" s="4">
        <f>AVERAGEA(F16,F15)</f>
        <v>83.4765625</v>
      </c>
      <c r="C29" s="8"/>
      <c r="D29" s="5">
        <f>AVERAGE(P16,P15)</f>
        <v>0.15250207738936317</v>
      </c>
    </row>
    <row r="30" spans="1:20" x14ac:dyDescent="0.2">
      <c r="A30" s="2" t="s">
        <v>30</v>
      </c>
      <c r="B30" s="4">
        <f>AVERAGE(F18,F17)</f>
        <v>83.1640625</v>
      </c>
      <c r="C30" s="8"/>
      <c r="D30" s="5">
        <f>AVERAGE(P18,P17)</f>
        <v>0.2323743233900348</v>
      </c>
    </row>
    <row r="31" spans="1:20" x14ac:dyDescent="0.2">
      <c r="A31" s="8"/>
      <c r="B31" s="8"/>
      <c r="C31" s="8"/>
      <c r="D31" s="8"/>
    </row>
    <row r="32" spans="1:20" x14ac:dyDescent="0.2">
      <c r="A32" s="2" t="s">
        <v>20</v>
      </c>
      <c r="B32" s="4">
        <f>AVERAGE(F12,F14,F16,F18)</f>
        <v>79.08203125</v>
      </c>
      <c r="C32" s="8"/>
      <c r="D32" s="5">
        <f>AVERAGE(P12,P14,P16,P18)</f>
        <v>0.17801702974804828</v>
      </c>
    </row>
    <row r="33" spans="1:4" x14ac:dyDescent="0.2">
      <c r="A33" s="2" t="s">
        <v>21</v>
      </c>
      <c r="B33" s="4">
        <f>AVERAGE(F11,F13,F15,F17)</f>
        <v>93.88671875</v>
      </c>
      <c r="C33" s="8"/>
      <c r="D33" s="5">
        <f>AVERAGE(P11,P13,P15,P17)</f>
        <v>0.2033217722695233</v>
      </c>
    </row>
    <row r="35" spans="1:4" x14ac:dyDescent="0.2">
      <c r="A35" s="9" t="s">
        <v>31</v>
      </c>
    </row>
    <row r="36" spans="1:4" x14ac:dyDescent="0.2">
      <c r="A36" s="8"/>
      <c r="B36" s="2" t="s">
        <v>25</v>
      </c>
      <c r="C36" s="8"/>
      <c r="D36" s="2" t="s">
        <v>26</v>
      </c>
    </row>
    <row r="37" spans="1:4" x14ac:dyDescent="0.2">
      <c r="A37" s="2" t="s">
        <v>27</v>
      </c>
      <c r="B37" s="10">
        <f>STDEV(F12,F11)/1.4</f>
        <v>2.4070041100658148</v>
      </c>
      <c r="C37" s="8"/>
      <c r="D37" s="5">
        <f>STDEV(P12,P11)/1.4</f>
        <v>6.8683122503004545E-3</v>
      </c>
    </row>
    <row r="38" spans="1:4" x14ac:dyDescent="0.2">
      <c r="A38" s="2" t="s">
        <v>28</v>
      </c>
      <c r="B38" s="10">
        <f>STDEV(F14,F13)/1.4</f>
        <v>5.6426489793346146</v>
      </c>
      <c r="C38" s="8"/>
      <c r="D38" s="5">
        <f t="shared" ref="D38:D40" si="8">STDEV(P13,P12)/1.4</f>
        <v>2.5895778456423209E-2</v>
      </c>
    </row>
    <row r="39" spans="1:4" x14ac:dyDescent="0.2">
      <c r="A39" s="2" t="s">
        <v>29</v>
      </c>
      <c r="B39" s="10">
        <f>STDEV(F16,F15)/1.4</f>
        <v>6.2739943196797467</v>
      </c>
      <c r="C39" s="8"/>
      <c r="D39" s="5">
        <f t="shared" si="8"/>
        <v>1.0395525500359237E-3</v>
      </c>
    </row>
    <row r="40" spans="1:4" x14ac:dyDescent="0.2">
      <c r="A40" s="2" t="s">
        <v>30</v>
      </c>
      <c r="B40" s="10">
        <f>STDEV(F18,F17)/1.4</f>
        <v>15.586338089770441</v>
      </c>
      <c r="C40" s="8"/>
      <c r="D40" s="5">
        <f t="shared" si="8"/>
        <v>1.4822557483893745E-2</v>
      </c>
    </row>
    <row r="41" spans="1:4" x14ac:dyDescent="0.2">
      <c r="A41" s="8"/>
      <c r="B41" s="8"/>
      <c r="C41" s="8"/>
      <c r="D41" s="8"/>
    </row>
    <row r="42" spans="1:4" x14ac:dyDescent="0.2">
      <c r="A42" s="2" t="s">
        <v>20</v>
      </c>
      <c r="B42" s="10">
        <f>STDEV(F12,F14,F16,F18)/2</f>
        <v>4.5517870401402858</v>
      </c>
      <c r="C42" s="8"/>
      <c r="D42" s="5">
        <f>STDEV(P12,P14,P16,P18)/2</f>
        <v>2.1776535063790004E-2</v>
      </c>
    </row>
    <row r="43" spans="1:4" x14ac:dyDescent="0.2">
      <c r="A43" s="2" t="s">
        <v>21</v>
      </c>
      <c r="B43" s="10">
        <f>STDEV(F11,F13,F15,F17)/2</f>
        <v>1.8439196492395113</v>
      </c>
      <c r="C43" s="8"/>
      <c r="D43" s="5">
        <f>STDEV(P13,P15,P17,P19)/2</f>
        <v>1.6803313698393503E-2</v>
      </c>
    </row>
  </sheetData>
  <mergeCells count="3">
    <mergeCell ref="D8:G8"/>
    <mergeCell ref="M8:P8"/>
    <mergeCell ref="R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2023-10-13T17:15:55Z</dcterms:modified>
</cp:coreProperties>
</file>