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orn" sheetId="2" r:id="rId1"/>
    <sheet name="Soybea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2" l="1"/>
  <c r="P45" i="2"/>
  <c r="P43" i="2"/>
  <c r="P41" i="2"/>
  <c r="P42" i="2"/>
  <c r="P39" i="2"/>
  <c r="P38" i="2"/>
  <c r="P37" i="2"/>
  <c r="P36" i="2"/>
  <c r="O36" i="2"/>
  <c r="P35" i="2"/>
  <c r="P34" i="2"/>
  <c r="O46" i="2"/>
  <c r="O45" i="2"/>
  <c r="O43" i="2"/>
  <c r="O42" i="2"/>
  <c r="O41" i="2"/>
  <c r="O38" i="2"/>
  <c r="O39" i="2"/>
  <c r="O37" i="2"/>
  <c r="O35" i="2"/>
  <c r="O34" i="2"/>
  <c r="M46" i="2"/>
  <c r="M45" i="2"/>
  <c r="M43" i="2"/>
  <c r="M42" i="2"/>
  <c r="M41" i="2"/>
  <c r="M39" i="2"/>
  <c r="M38" i="2"/>
  <c r="M37" i="2"/>
  <c r="M36" i="2"/>
  <c r="M35" i="2"/>
  <c r="M34" i="2"/>
  <c r="L46" i="2"/>
  <c r="L45" i="2"/>
  <c r="L43" i="2"/>
  <c r="L42" i="2"/>
  <c r="L41" i="2"/>
  <c r="L39" i="2"/>
  <c r="L38" i="2"/>
  <c r="L37" i="2"/>
  <c r="L36" i="2"/>
  <c r="L35" i="2"/>
  <c r="L34" i="2"/>
  <c r="P47" i="1" l="1"/>
  <c r="P42" i="1"/>
  <c r="P40" i="1"/>
  <c r="P38" i="1"/>
  <c r="P36" i="1"/>
  <c r="P35" i="1"/>
  <c r="O47" i="1"/>
  <c r="O42" i="1"/>
  <c r="O40" i="1"/>
  <c r="O38" i="1"/>
  <c r="O36" i="1"/>
  <c r="O35" i="1"/>
  <c r="M47" i="1"/>
  <c r="M42" i="1"/>
  <c r="M40" i="1"/>
  <c r="M38" i="1"/>
  <c r="M36" i="1"/>
  <c r="M35" i="1"/>
  <c r="L47" i="1"/>
  <c r="L42" i="1"/>
  <c r="L40" i="1"/>
  <c r="L38" i="1"/>
  <c r="L36" i="1"/>
  <c r="L35" i="1"/>
  <c r="H32" i="1" l="1"/>
  <c r="J32" i="1" s="1"/>
  <c r="K32" i="1" s="1"/>
  <c r="H31" i="1"/>
  <c r="J31" i="1" s="1"/>
  <c r="K31" i="1" s="1"/>
  <c r="M31" i="1" s="1"/>
  <c r="I30" i="1"/>
  <c r="H30" i="1"/>
  <c r="J30" i="1" s="1"/>
  <c r="K30" i="1" s="1"/>
  <c r="H29" i="1"/>
  <c r="I29" i="1" s="1"/>
  <c r="H28" i="1"/>
  <c r="J28" i="1" s="1"/>
  <c r="K28" i="1" s="1"/>
  <c r="H27" i="1"/>
  <c r="J27" i="1" s="1"/>
  <c r="K27" i="1" s="1"/>
  <c r="M27" i="1" s="1"/>
  <c r="H26" i="1"/>
  <c r="J26" i="1" s="1"/>
  <c r="K26" i="1" s="1"/>
  <c r="H25" i="1"/>
  <c r="J25" i="1" s="1"/>
  <c r="K25" i="1" s="1"/>
  <c r="M25" i="1" s="1"/>
  <c r="H24" i="1"/>
  <c r="J24" i="1" s="1"/>
  <c r="K24" i="1" s="1"/>
  <c r="H23" i="1"/>
  <c r="J23" i="1" s="1"/>
  <c r="K23" i="1" s="1"/>
  <c r="M23" i="1" s="1"/>
  <c r="H22" i="1"/>
  <c r="J22" i="1" s="1"/>
  <c r="K22" i="1" s="1"/>
  <c r="H21" i="1"/>
  <c r="I21" i="1" s="1"/>
  <c r="H20" i="1"/>
  <c r="J20" i="1" s="1"/>
  <c r="K20" i="1" s="1"/>
  <c r="J19" i="1"/>
  <c r="K19" i="1" s="1"/>
  <c r="M19" i="1" s="1"/>
  <c r="H19" i="1"/>
  <c r="I19" i="1" s="1"/>
  <c r="H18" i="1"/>
  <c r="J18" i="1" s="1"/>
  <c r="K18" i="1" s="1"/>
  <c r="J17" i="1"/>
  <c r="K17" i="1" s="1"/>
  <c r="M17" i="1" s="1"/>
  <c r="H17" i="1"/>
  <c r="I17" i="1" s="1"/>
  <c r="H16" i="1"/>
  <c r="J16" i="1" s="1"/>
  <c r="K16" i="1" s="1"/>
  <c r="H15" i="1"/>
  <c r="I15" i="1" s="1"/>
  <c r="H14" i="1"/>
  <c r="J14" i="1" s="1"/>
  <c r="K14" i="1" s="1"/>
  <c r="H13" i="1"/>
  <c r="I13" i="1" s="1"/>
  <c r="H12" i="1"/>
  <c r="J12" i="1" s="1"/>
  <c r="K12" i="1" s="1"/>
  <c r="J11" i="1"/>
  <c r="K11" i="1" s="1"/>
  <c r="M11" i="1" s="1"/>
  <c r="H11" i="1"/>
  <c r="I11" i="1" s="1"/>
  <c r="H10" i="1"/>
  <c r="J10" i="1" s="1"/>
  <c r="K10" i="1" s="1"/>
  <c r="H9" i="1"/>
  <c r="I9" i="1" s="1"/>
  <c r="M43" i="1" l="1"/>
  <c r="P43" i="1"/>
  <c r="P37" i="1"/>
  <c r="M37" i="1"/>
  <c r="I23" i="1"/>
  <c r="J15" i="1"/>
  <c r="K15" i="1" s="1"/>
  <c r="M15" i="1" s="1"/>
  <c r="J13" i="1"/>
  <c r="K13" i="1" s="1"/>
  <c r="M13" i="1" s="1"/>
  <c r="J21" i="1"/>
  <c r="K21" i="1" s="1"/>
  <c r="M21" i="1" s="1"/>
  <c r="I26" i="1"/>
  <c r="J29" i="1"/>
  <c r="K29" i="1" s="1"/>
  <c r="M29" i="1" s="1"/>
  <c r="I31" i="1"/>
  <c r="I25" i="1"/>
  <c r="I28" i="1"/>
  <c r="I10" i="1"/>
  <c r="I12" i="1"/>
  <c r="I14" i="1"/>
  <c r="I16" i="1"/>
  <c r="I18" i="1"/>
  <c r="I20" i="1"/>
  <c r="I22" i="1"/>
  <c r="I27" i="1"/>
  <c r="I24" i="1"/>
  <c r="I32" i="1"/>
  <c r="J9" i="1"/>
  <c r="K9" i="1" s="1"/>
  <c r="M9" i="1" s="1"/>
  <c r="L22" i="1"/>
  <c r="M22" i="1"/>
  <c r="L26" i="1"/>
  <c r="M26" i="1"/>
  <c r="L30" i="1"/>
  <c r="M30" i="1"/>
  <c r="L16" i="1"/>
  <c r="M16" i="1"/>
  <c r="L14" i="1"/>
  <c r="M14" i="1"/>
  <c r="L10" i="1"/>
  <c r="M10" i="1"/>
  <c r="L18" i="1"/>
  <c r="M18" i="1"/>
  <c r="L24" i="1"/>
  <c r="M24" i="1"/>
  <c r="L28" i="1"/>
  <c r="M28" i="1"/>
  <c r="L32" i="1"/>
  <c r="M32" i="1"/>
  <c r="L12" i="1"/>
  <c r="M12" i="1"/>
  <c r="L20" i="1"/>
  <c r="M20" i="1"/>
  <c r="L11" i="1"/>
  <c r="L17" i="1"/>
  <c r="L19" i="1"/>
  <c r="L23" i="1"/>
  <c r="L25" i="1"/>
  <c r="L27" i="1"/>
  <c r="L31" i="1"/>
  <c r="P44" i="1" l="1"/>
  <c r="M44" i="1"/>
  <c r="M39" i="1"/>
  <c r="P39" i="1"/>
  <c r="M46" i="1"/>
  <c r="P46" i="1"/>
  <c r="L37" i="1"/>
  <c r="L43" i="1"/>
  <c r="O43" i="1"/>
  <c r="O37" i="1"/>
  <c r="L29" i="1"/>
  <c r="L46" i="1" s="1"/>
  <c r="L15" i="1"/>
  <c r="L13" i="1"/>
  <c r="L21" i="1"/>
  <c r="L9" i="1"/>
  <c r="J30" i="2"/>
  <c r="K30" i="2" s="1"/>
  <c r="M30" i="2" s="1"/>
  <c r="H30" i="2"/>
  <c r="I30" i="2" s="1"/>
  <c r="I29" i="2"/>
  <c r="H29" i="2"/>
  <c r="J29" i="2" s="1"/>
  <c r="K29" i="2" s="1"/>
  <c r="J28" i="2"/>
  <c r="K28" i="2" s="1"/>
  <c r="M28" i="2" s="1"/>
  <c r="H28" i="2"/>
  <c r="I28" i="2" s="1"/>
  <c r="I27" i="2"/>
  <c r="H27" i="2"/>
  <c r="J27" i="2" s="1"/>
  <c r="K27" i="2" s="1"/>
  <c r="J26" i="2"/>
  <c r="K26" i="2" s="1"/>
  <c r="M26" i="2" s="1"/>
  <c r="H26" i="2"/>
  <c r="I26" i="2" s="1"/>
  <c r="I25" i="2"/>
  <c r="H25" i="2"/>
  <c r="J25" i="2" s="1"/>
  <c r="K25" i="2" s="1"/>
  <c r="J24" i="2"/>
  <c r="K24" i="2" s="1"/>
  <c r="M24" i="2" s="1"/>
  <c r="H24" i="2"/>
  <c r="I24" i="2" s="1"/>
  <c r="I23" i="2"/>
  <c r="H23" i="2"/>
  <c r="J23" i="2" s="1"/>
  <c r="K23" i="2" s="1"/>
  <c r="J22" i="2"/>
  <c r="K22" i="2" s="1"/>
  <c r="M22" i="2" s="1"/>
  <c r="H22" i="2"/>
  <c r="I22" i="2" s="1"/>
  <c r="I21" i="2"/>
  <c r="H21" i="2"/>
  <c r="J21" i="2" s="1"/>
  <c r="K21" i="2" s="1"/>
  <c r="J20" i="2"/>
  <c r="K20" i="2" s="1"/>
  <c r="M20" i="2" s="1"/>
  <c r="H20" i="2"/>
  <c r="I20" i="2" s="1"/>
  <c r="I19" i="2"/>
  <c r="H19" i="2"/>
  <c r="J19" i="2" s="1"/>
  <c r="K19" i="2" s="1"/>
  <c r="J18" i="2"/>
  <c r="K18" i="2" s="1"/>
  <c r="M18" i="2" s="1"/>
  <c r="H18" i="2"/>
  <c r="I18" i="2" s="1"/>
  <c r="I17" i="2"/>
  <c r="H17" i="2"/>
  <c r="J17" i="2" s="1"/>
  <c r="K17" i="2" s="1"/>
  <c r="J16" i="2"/>
  <c r="K16" i="2" s="1"/>
  <c r="M16" i="2" s="1"/>
  <c r="H16" i="2"/>
  <c r="I16" i="2" s="1"/>
  <c r="I15" i="2"/>
  <c r="H15" i="2"/>
  <c r="J15" i="2" s="1"/>
  <c r="K15" i="2" s="1"/>
  <c r="J14" i="2"/>
  <c r="K14" i="2" s="1"/>
  <c r="M14" i="2" s="1"/>
  <c r="H14" i="2"/>
  <c r="I14" i="2" s="1"/>
  <c r="I13" i="2"/>
  <c r="H13" i="2"/>
  <c r="J13" i="2" s="1"/>
  <c r="K13" i="2" s="1"/>
  <c r="J12" i="2"/>
  <c r="K12" i="2" s="1"/>
  <c r="M12" i="2" s="1"/>
  <c r="H12" i="2"/>
  <c r="I12" i="2" s="1"/>
  <c r="I11" i="2"/>
  <c r="H11" i="2"/>
  <c r="J11" i="2" s="1"/>
  <c r="K11" i="2" s="1"/>
  <c r="J10" i="2"/>
  <c r="K10" i="2" s="1"/>
  <c r="M10" i="2" s="1"/>
  <c r="H10" i="2"/>
  <c r="I10" i="2" s="1"/>
  <c r="I9" i="2"/>
  <c r="H9" i="2"/>
  <c r="J9" i="2" s="1"/>
  <c r="K9" i="2" s="1"/>
  <c r="J8" i="2"/>
  <c r="K8" i="2" s="1"/>
  <c r="M8" i="2" s="1"/>
  <c r="H8" i="2"/>
  <c r="I8" i="2" s="1"/>
  <c r="I7" i="2"/>
  <c r="H7" i="2"/>
  <c r="J7" i="2" s="1"/>
  <c r="K7" i="2" s="1"/>
  <c r="O46" i="1" l="1"/>
  <c r="O44" i="1"/>
  <c r="L44" i="1"/>
  <c r="O39" i="1"/>
  <c r="L39" i="1"/>
  <c r="L23" i="2"/>
  <c r="M23" i="2"/>
  <c r="L9" i="2"/>
  <c r="M9" i="2"/>
  <c r="L17" i="2"/>
  <c r="M17" i="2"/>
  <c r="L25" i="2"/>
  <c r="M25" i="2"/>
  <c r="L7" i="2"/>
  <c r="M7" i="2"/>
  <c r="L11" i="2"/>
  <c r="M11" i="2"/>
  <c r="L19" i="2"/>
  <c r="M19" i="2"/>
  <c r="L27" i="2"/>
  <c r="M27" i="2"/>
  <c r="L15" i="2"/>
  <c r="M15" i="2"/>
  <c r="L13" i="2"/>
  <c r="M13" i="2"/>
  <c r="L21" i="2"/>
  <c r="M21" i="2"/>
  <c r="L29" i="2"/>
  <c r="M29" i="2"/>
  <c r="L8" i="2"/>
  <c r="L10" i="2"/>
  <c r="L14" i="2"/>
  <c r="L16" i="2"/>
  <c r="L18" i="2"/>
  <c r="L20" i="2"/>
  <c r="L22" i="2"/>
  <c r="L24" i="2"/>
  <c r="L26" i="2"/>
  <c r="L28" i="2"/>
  <c r="L30" i="2"/>
  <c r="L12" i="2"/>
</calcChain>
</file>

<file path=xl/sharedStrings.xml><?xml version="1.0" encoding="utf-8"?>
<sst xmlns="http://schemas.openxmlformats.org/spreadsheetml/2006/main" count="174" uniqueCount="54">
  <si>
    <t>Plot</t>
  </si>
  <si>
    <t>Rotation</t>
  </si>
  <si>
    <t>Treatment</t>
  </si>
  <si>
    <t>Harvested Weight (lbs.)</t>
  </si>
  <si>
    <t>% Moisture</t>
  </si>
  <si>
    <t>Harvest strip length (ft)</t>
  </si>
  <si>
    <t>Harvest strip width (ft)</t>
  </si>
  <si>
    <t>Harvest strip area (acres)</t>
  </si>
  <si>
    <t>Harvest strip area (hectares)</t>
  </si>
  <si>
    <t>Yield (lb/acre @ 0%)</t>
  </si>
  <si>
    <t>Yield (lb/acre @ 15.5%)</t>
  </si>
  <si>
    <t>Yield (bu/acre @ 15.5%)</t>
  </si>
  <si>
    <t>Yield (Mg/ha @ 15.5%)</t>
  </si>
  <si>
    <t>C2</t>
  </si>
  <si>
    <t>conv.</t>
  </si>
  <si>
    <t>low</t>
  </si>
  <si>
    <t>C3</t>
  </si>
  <si>
    <t>C4</t>
  </si>
  <si>
    <t>Mean (bu/ac)</t>
  </si>
  <si>
    <t>Mean (Mg/ha)</t>
  </si>
  <si>
    <t>C2 conv</t>
  </si>
  <si>
    <t>C2 low</t>
  </si>
  <si>
    <t>C3 conv</t>
  </si>
  <si>
    <t>C3 low</t>
  </si>
  <si>
    <t>C4 conv</t>
  </si>
  <si>
    <t>C4 low</t>
  </si>
  <si>
    <t>conv</t>
  </si>
  <si>
    <t>The middle 12 rows of each plot were used for data collection.</t>
  </si>
  <si>
    <t>Yield (lb/acre @ 13%)</t>
  </si>
  <si>
    <t>Yield (bu/acre @ 13%)</t>
  </si>
  <si>
    <t>Yield (Mg/ha @ 13%)</t>
  </si>
  <si>
    <t>S4</t>
  </si>
  <si>
    <t>S3</t>
  </si>
  <si>
    <t>S2</t>
  </si>
  <si>
    <t>S2 conv</t>
  </si>
  <si>
    <t>S2 low</t>
  </si>
  <si>
    <t>S3 conv</t>
  </si>
  <si>
    <t>S3 low</t>
  </si>
  <si>
    <t>S4 conv</t>
  </si>
  <si>
    <t>S4 low</t>
  </si>
  <si>
    <t>Subplot designation included for historical reference.</t>
  </si>
  <si>
    <t>Std Error (bu/ac)</t>
  </si>
  <si>
    <t>Std Error (Mg/ha)</t>
  </si>
  <si>
    <t>std error (bu/ac)</t>
  </si>
  <si>
    <t>std error (Mg/ha)</t>
  </si>
  <si>
    <t xml:space="preserve">-soybean plots were not split by herbicide treatment in 2018 (the entire plot received the same herbicide treatment).                            </t>
  </si>
  <si>
    <t>2019 Marsden Corn Yields</t>
  </si>
  <si>
    <t>2019 Marsden Soybean Yields</t>
  </si>
  <si>
    <t>Soybeans were harvested on 10/18/2019 with a John Deere 9450 plot combine with a 4 row head.  Weights and moisture values were obtained from the combine.  The middle 12 rows of each plot were used for data collection.</t>
  </si>
  <si>
    <t>15*</t>
  </si>
  <si>
    <t>*4 rows harvested, harvest strip width adjuted above</t>
  </si>
  <si>
    <t>46**</t>
  </si>
  <si>
    <t>**5 rows harvested, harvest strip width adjuted above</t>
  </si>
  <si>
    <t>Corn was harvested on 11/6/2019 with a John Deere 9450 plot combine and 4 row head.  Weights and moisture values were obtained from the combine.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</si>
</sst>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tabSelected="1" workbookViewId="0">
      <selection activeCell="A2" sqref="A2"/>
    </sheetView>
  </sheetViews>
  <sheetFormatPr defaultRowHeight="14.5" x14ac:dyDescent="0.35"/>
  <cols>
    <col min="4" max="4" width="13.26953125" customWidth="1"/>
    <col min="5" max="5" width="13" customWidth="1"/>
    <col min="9" max="9" width="12.7265625" customWidth="1"/>
    <col min="10" max="10" width="13" customWidth="1"/>
    <col min="11" max="11" width="12.81640625" customWidth="1"/>
    <col min="12" max="12" width="11.90625" customWidth="1"/>
    <col min="13" max="13" width="12.1796875" customWidth="1"/>
    <col min="14" max="14" width="11.453125" customWidth="1"/>
    <col min="15" max="15" width="14.08984375" bestFit="1" customWidth="1"/>
    <col min="16" max="16" width="13.6328125" bestFit="1" customWidth="1"/>
  </cols>
  <sheetData>
    <row r="2" spans="1:13" ht="18.5" x14ac:dyDescent="0.45">
      <c r="A2" s="10" t="s">
        <v>46</v>
      </c>
    </row>
    <row r="3" spans="1:13" x14ac:dyDescent="0.35">
      <c r="A3" t="s">
        <v>53</v>
      </c>
    </row>
    <row r="4" spans="1:13" x14ac:dyDescent="0.35">
      <c r="A4" t="s">
        <v>27</v>
      </c>
    </row>
    <row r="6" spans="1:13" ht="58.5" thickBot="1" x14ac:dyDescent="0.4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3" t="s">
        <v>5</v>
      </c>
      <c r="G6" s="4" t="s">
        <v>6</v>
      </c>
      <c r="H6" s="3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3" t="s">
        <v>12</v>
      </c>
    </row>
    <row r="7" spans="1:13" x14ac:dyDescent="0.35">
      <c r="A7" s="1">
        <v>12</v>
      </c>
      <c r="B7" s="1" t="s">
        <v>17</v>
      </c>
      <c r="C7" s="1" t="s">
        <v>14</v>
      </c>
      <c r="D7" s="1">
        <v>1147</v>
      </c>
      <c r="E7" s="1">
        <v>21.1</v>
      </c>
      <c r="F7" s="5">
        <v>275</v>
      </c>
      <c r="G7" s="5">
        <v>15</v>
      </c>
      <c r="H7" s="6">
        <f>(F7*G7)/43560</f>
        <v>9.4696969696969696E-2</v>
      </c>
      <c r="I7" s="6">
        <f>H7*0.405</f>
        <v>3.8352272727272728E-2</v>
      </c>
      <c r="J7" s="7">
        <f>((100-E7)/100)*D7/H7</f>
        <v>9556.6204800000014</v>
      </c>
      <c r="K7" s="7">
        <f>J7*(1/0.845)</f>
        <v>11309.610035502961</v>
      </c>
      <c r="L7" s="7">
        <f>K7/56</f>
        <v>201.95732206255289</v>
      </c>
      <c r="M7" s="8">
        <f>K7*0.00112</f>
        <v>12.666763239763315</v>
      </c>
    </row>
    <row r="8" spans="1:13" x14ac:dyDescent="0.35">
      <c r="A8" s="9"/>
      <c r="B8" s="9"/>
      <c r="C8" s="1" t="s">
        <v>15</v>
      </c>
      <c r="D8" s="1">
        <v>1128</v>
      </c>
      <c r="E8" s="1">
        <v>20.9</v>
      </c>
      <c r="F8" s="5">
        <v>275</v>
      </c>
      <c r="G8" s="5">
        <v>15</v>
      </c>
      <c r="H8" s="6">
        <f t="shared" ref="H8:H30" si="0">(F8*G8)/43560</f>
        <v>9.4696969696969696E-2</v>
      </c>
      <c r="I8" s="6">
        <f t="shared" ref="I8:I30" si="1">H8*0.405</f>
        <v>3.8352272727272728E-2</v>
      </c>
      <c r="J8" s="7">
        <f t="shared" ref="J8:J30" si="2">((100-E8)/100)*D8/H8</f>
        <v>9422.1388799999986</v>
      </c>
      <c r="K8" s="7">
        <f t="shared" ref="K8:K30" si="3">J8*(1/0.845)</f>
        <v>11150.46021301775</v>
      </c>
      <c r="L8" s="7">
        <f t="shared" ref="L8:L30" si="4">K8/56</f>
        <v>199.11536094674554</v>
      </c>
      <c r="M8" s="8">
        <f t="shared" ref="M8:M30" si="5">K8*0.00112</f>
        <v>12.48851543857988</v>
      </c>
    </row>
    <row r="9" spans="1:13" x14ac:dyDescent="0.35">
      <c r="A9" s="1">
        <v>16</v>
      </c>
      <c r="B9" s="1" t="s">
        <v>16</v>
      </c>
      <c r="C9" s="1" t="s">
        <v>14</v>
      </c>
      <c r="D9" s="1">
        <v>1172</v>
      </c>
      <c r="E9" s="1">
        <v>20</v>
      </c>
      <c r="F9" s="5">
        <v>275</v>
      </c>
      <c r="G9" s="5">
        <v>15</v>
      </c>
      <c r="H9" s="6">
        <f t="shared" si="0"/>
        <v>9.4696969696969696E-2</v>
      </c>
      <c r="I9" s="6">
        <f t="shared" si="1"/>
        <v>3.8352272727272728E-2</v>
      </c>
      <c r="J9" s="7">
        <f t="shared" si="2"/>
        <v>9901.0560000000005</v>
      </c>
      <c r="K9" s="7">
        <f t="shared" si="3"/>
        <v>11717.226035502959</v>
      </c>
      <c r="L9" s="7">
        <f t="shared" si="4"/>
        <v>209.23617920541</v>
      </c>
      <c r="M9" s="8">
        <f t="shared" si="5"/>
        <v>13.123293159763314</v>
      </c>
    </row>
    <row r="10" spans="1:13" x14ac:dyDescent="0.35">
      <c r="A10" s="9"/>
      <c r="B10" s="9"/>
      <c r="C10" s="1" t="s">
        <v>15</v>
      </c>
      <c r="D10" s="1">
        <v>1132</v>
      </c>
      <c r="E10" s="1">
        <v>21.2</v>
      </c>
      <c r="F10" s="5">
        <v>275</v>
      </c>
      <c r="G10" s="5">
        <v>15</v>
      </c>
      <c r="H10" s="6">
        <f t="shared" si="0"/>
        <v>9.4696969696969696E-2</v>
      </c>
      <c r="I10" s="6">
        <f t="shared" si="1"/>
        <v>3.8352272727272728E-2</v>
      </c>
      <c r="J10" s="7">
        <f t="shared" si="2"/>
        <v>9419.6889599999995</v>
      </c>
      <c r="K10" s="7">
        <f t="shared" si="3"/>
        <v>11147.560899408283</v>
      </c>
      <c r="L10" s="7">
        <f t="shared" si="4"/>
        <v>199.06358748943362</v>
      </c>
      <c r="M10" s="8">
        <f t="shared" si="5"/>
        <v>12.485268207337276</v>
      </c>
    </row>
    <row r="11" spans="1:13" x14ac:dyDescent="0.35">
      <c r="A11" s="1">
        <v>19</v>
      </c>
      <c r="B11" s="1" t="s">
        <v>13</v>
      </c>
      <c r="C11" s="1" t="s">
        <v>14</v>
      </c>
      <c r="D11" s="1">
        <v>1189</v>
      </c>
      <c r="E11" s="1">
        <v>21.1</v>
      </c>
      <c r="F11" s="5">
        <v>275</v>
      </c>
      <c r="G11" s="5">
        <v>15</v>
      </c>
      <c r="H11" s="6">
        <f t="shared" si="0"/>
        <v>9.4696969696969696E-2</v>
      </c>
      <c r="I11" s="6">
        <f t="shared" si="1"/>
        <v>3.8352272727272728E-2</v>
      </c>
      <c r="J11" s="7">
        <f t="shared" si="2"/>
        <v>9906.5577600000015</v>
      </c>
      <c r="K11" s="7">
        <f t="shared" si="3"/>
        <v>11723.736994082843</v>
      </c>
      <c r="L11" s="7">
        <f t="shared" si="4"/>
        <v>209.35244632290792</v>
      </c>
      <c r="M11" s="8">
        <f t="shared" si="5"/>
        <v>13.130585433372783</v>
      </c>
    </row>
    <row r="12" spans="1:13" x14ac:dyDescent="0.35">
      <c r="A12" s="9"/>
      <c r="B12" s="9"/>
      <c r="C12" s="1" t="s">
        <v>15</v>
      </c>
      <c r="D12" s="1">
        <v>1201</v>
      </c>
      <c r="E12" s="1">
        <v>20.9</v>
      </c>
      <c r="F12" s="5">
        <v>275</v>
      </c>
      <c r="G12" s="5">
        <v>15</v>
      </c>
      <c r="H12" s="6">
        <f t="shared" si="0"/>
        <v>9.4696969696969696E-2</v>
      </c>
      <c r="I12" s="6">
        <f t="shared" si="1"/>
        <v>3.8352272727272728E-2</v>
      </c>
      <c r="J12" s="7">
        <f t="shared" si="2"/>
        <v>10031.904959999998</v>
      </c>
      <c r="K12" s="7">
        <f t="shared" si="3"/>
        <v>11872.076875739644</v>
      </c>
      <c r="L12" s="7">
        <f t="shared" si="4"/>
        <v>212.00137278106507</v>
      </c>
      <c r="M12" s="8">
        <f t="shared" si="5"/>
        <v>13.296726100828399</v>
      </c>
    </row>
    <row r="13" spans="1:13" x14ac:dyDescent="0.35">
      <c r="A13" s="1">
        <v>21</v>
      </c>
      <c r="B13" s="1" t="s">
        <v>17</v>
      </c>
      <c r="C13" s="1" t="s">
        <v>14</v>
      </c>
      <c r="D13" s="1">
        <v>1131</v>
      </c>
      <c r="E13" s="1">
        <v>21.2</v>
      </c>
      <c r="F13" s="5">
        <v>275</v>
      </c>
      <c r="G13" s="5">
        <v>15</v>
      </c>
      <c r="H13" s="6">
        <f t="shared" si="0"/>
        <v>9.4696969696969696E-2</v>
      </c>
      <c r="I13" s="6">
        <f t="shared" si="1"/>
        <v>3.8352272727272728E-2</v>
      </c>
      <c r="J13" s="7">
        <f t="shared" si="2"/>
        <v>9411.3676799999994</v>
      </c>
      <c r="K13" s="7">
        <f t="shared" si="3"/>
        <v>11137.71323076923</v>
      </c>
      <c r="L13" s="7">
        <f t="shared" si="4"/>
        <v>198.88773626373626</v>
      </c>
      <c r="M13" s="8">
        <f t="shared" si="5"/>
        <v>12.474238818461536</v>
      </c>
    </row>
    <row r="14" spans="1:13" x14ac:dyDescent="0.35">
      <c r="A14" s="9"/>
      <c r="B14" s="9"/>
      <c r="C14" s="1" t="s">
        <v>15</v>
      </c>
      <c r="D14" s="1">
        <v>1170</v>
      </c>
      <c r="E14" s="1">
        <v>20.8</v>
      </c>
      <c r="F14" s="5">
        <v>275</v>
      </c>
      <c r="G14" s="5">
        <v>15</v>
      </c>
      <c r="H14" s="6">
        <f t="shared" si="0"/>
        <v>9.4696969696969696E-2</v>
      </c>
      <c r="I14" s="6">
        <f t="shared" si="1"/>
        <v>3.8352272727272728E-2</v>
      </c>
      <c r="J14" s="7">
        <f t="shared" si="2"/>
        <v>9785.3184000000019</v>
      </c>
      <c r="K14" s="7">
        <f t="shared" si="3"/>
        <v>11580.258461538464</v>
      </c>
      <c r="L14" s="7">
        <f t="shared" si="4"/>
        <v>206.79032967032973</v>
      </c>
      <c r="M14" s="8">
        <f t="shared" si="5"/>
        <v>12.969889476923079</v>
      </c>
    </row>
    <row r="15" spans="1:13" x14ac:dyDescent="0.35">
      <c r="A15" s="1">
        <v>25</v>
      </c>
      <c r="B15" s="1" t="s">
        <v>16</v>
      </c>
      <c r="C15" s="1" t="s">
        <v>14</v>
      </c>
      <c r="D15" s="1">
        <v>1112</v>
      </c>
      <c r="E15" s="1">
        <v>21.3</v>
      </c>
      <c r="F15" s="5">
        <v>275</v>
      </c>
      <c r="G15" s="5">
        <v>15</v>
      </c>
      <c r="H15" s="6">
        <f t="shared" si="0"/>
        <v>9.4696969696969696E-2</v>
      </c>
      <c r="I15" s="6">
        <f t="shared" si="1"/>
        <v>3.8352272727272728E-2</v>
      </c>
      <c r="J15" s="7">
        <f t="shared" si="2"/>
        <v>9241.5206400000006</v>
      </c>
      <c r="K15" s="7">
        <f t="shared" si="3"/>
        <v>10936.710816568049</v>
      </c>
      <c r="L15" s="7">
        <f t="shared" si="4"/>
        <v>195.29840743871517</v>
      </c>
      <c r="M15" s="8">
        <f t="shared" si="5"/>
        <v>12.249116114556214</v>
      </c>
    </row>
    <row r="16" spans="1:13" x14ac:dyDescent="0.35">
      <c r="A16" s="9"/>
      <c r="B16" s="9"/>
      <c r="C16" s="1" t="s">
        <v>15</v>
      </c>
      <c r="D16" s="1">
        <v>1078</v>
      </c>
      <c r="E16" s="1">
        <v>21.5</v>
      </c>
      <c r="F16" s="5">
        <v>275</v>
      </c>
      <c r="G16" s="5">
        <v>15</v>
      </c>
      <c r="H16" s="6">
        <f t="shared" si="0"/>
        <v>9.4696969696969696E-2</v>
      </c>
      <c r="I16" s="6">
        <f t="shared" si="1"/>
        <v>3.8352272727272728E-2</v>
      </c>
      <c r="J16" s="7">
        <f t="shared" si="2"/>
        <v>8936.1887999999999</v>
      </c>
      <c r="K16" s="7">
        <f t="shared" si="3"/>
        <v>10575.371360946745</v>
      </c>
      <c r="L16" s="7">
        <f t="shared" si="4"/>
        <v>188.8459171597633</v>
      </c>
      <c r="M16" s="8">
        <f t="shared" si="5"/>
        <v>11.844415924260353</v>
      </c>
    </row>
    <row r="17" spans="1:13" x14ac:dyDescent="0.35">
      <c r="A17" s="1">
        <v>27</v>
      </c>
      <c r="B17" s="1" t="s">
        <v>13</v>
      </c>
      <c r="C17" s="1" t="s">
        <v>14</v>
      </c>
      <c r="D17" s="1">
        <v>1061</v>
      </c>
      <c r="E17" s="1">
        <v>21.2</v>
      </c>
      <c r="F17" s="5">
        <v>275</v>
      </c>
      <c r="G17" s="5">
        <v>15</v>
      </c>
      <c r="H17" s="6">
        <f t="shared" si="0"/>
        <v>9.4696969696969696E-2</v>
      </c>
      <c r="I17" s="6">
        <f t="shared" si="1"/>
        <v>3.8352272727272728E-2</v>
      </c>
      <c r="J17" s="7">
        <f t="shared" si="2"/>
        <v>8828.8780799999986</v>
      </c>
      <c r="K17" s="7">
        <f t="shared" si="3"/>
        <v>10448.376426035502</v>
      </c>
      <c r="L17" s="7">
        <f t="shared" si="4"/>
        <v>186.57815046491967</v>
      </c>
      <c r="M17" s="8">
        <f t="shared" si="5"/>
        <v>11.702181597159761</v>
      </c>
    </row>
    <row r="18" spans="1:13" x14ac:dyDescent="0.35">
      <c r="A18" s="9"/>
      <c r="B18" s="9"/>
      <c r="C18" s="1" t="s">
        <v>15</v>
      </c>
      <c r="D18" s="1">
        <v>1149</v>
      </c>
      <c r="E18" s="1">
        <v>21.3</v>
      </c>
      <c r="F18" s="5">
        <v>275</v>
      </c>
      <c r="G18" s="5">
        <v>15</v>
      </c>
      <c r="H18" s="6">
        <f t="shared" si="0"/>
        <v>9.4696969696969696E-2</v>
      </c>
      <c r="I18" s="6">
        <f t="shared" si="1"/>
        <v>3.8352272727272728E-2</v>
      </c>
      <c r="J18" s="7">
        <f t="shared" si="2"/>
        <v>9549.01728</v>
      </c>
      <c r="K18" s="7">
        <f t="shared" si="3"/>
        <v>11300.612165680473</v>
      </c>
      <c r="L18" s="7">
        <f t="shared" si="4"/>
        <v>201.79664581572274</v>
      </c>
      <c r="M18" s="8">
        <f t="shared" si="5"/>
        <v>12.65668562556213</v>
      </c>
    </row>
    <row r="19" spans="1:13" x14ac:dyDescent="0.35">
      <c r="A19" s="1">
        <v>31</v>
      </c>
      <c r="B19" s="1" t="s">
        <v>17</v>
      </c>
      <c r="C19" s="1" t="s">
        <v>14</v>
      </c>
      <c r="D19" s="1">
        <v>1144</v>
      </c>
      <c r="E19" s="1">
        <v>20.7</v>
      </c>
      <c r="F19" s="5">
        <v>275</v>
      </c>
      <c r="G19" s="5">
        <v>15</v>
      </c>
      <c r="H19" s="6">
        <f t="shared" si="0"/>
        <v>9.4696969696969696E-2</v>
      </c>
      <c r="I19" s="6">
        <f t="shared" si="1"/>
        <v>3.8352272727272728E-2</v>
      </c>
      <c r="J19" s="7">
        <f t="shared" si="2"/>
        <v>9579.9475199999997</v>
      </c>
      <c r="K19" s="7">
        <f t="shared" si="3"/>
        <v>11337.216</v>
      </c>
      <c r="L19" s="7">
        <f t="shared" si="4"/>
        <v>202.45028571428571</v>
      </c>
      <c r="M19" s="8">
        <f t="shared" si="5"/>
        <v>12.697681919999999</v>
      </c>
    </row>
    <row r="20" spans="1:13" x14ac:dyDescent="0.35">
      <c r="A20" s="9"/>
      <c r="B20" s="9"/>
      <c r="C20" s="1" t="s">
        <v>15</v>
      </c>
      <c r="D20" s="1">
        <v>1156</v>
      </c>
      <c r="E20" s="1">
        <v>20.9</v>
      </c>
      <c r="F20" s="5">
        <v>275</v>
      </c>
      <c r="G20" s="5">
        <v>15</v>
      </c>
      <c r="H20" s="6">
        <f t="shared" si="0"/>
        <v>9.4696969696969696E-2</v>
      </c>
      <c r="I20" s="6">
        <f t="shared" si="1"/>
        <v>3.8352272727272728E-2</v>
      </c>
      <c r="J20" s="7">
        <f t="shared" si="2"/>
        <v>9656.0217599999996</v>
      </c>
      <c r="K20" s="7">
        <f t="shared" si="3"/>
        <v>11427.244686390533</v>
      </c>
      <c r="L20" s="7">
        <f t="shared" si="4"/>
        <v>204.05794082840239</v>
      </c>
      <c r="M20" s="8">
        <f t="shared" si="5"/>
        <v>12.798514048757395</v>
      </c>
    </row>
    <row r="21" spans="1:13" x14ac:dyDescent="0.35">
      <c r="A21" s="1">
        <v>33</v>
      </c>
      <c r="B21" s="1" t="s">
        <v>16</v>
      </c>
      <c r="C21" s="1" t="s">
        <v>14</v>
      </c>
      <c r="D21" s="1">
        <v>1118</v>
      </c>
      <c r="E21" s="1">
        <v>21.6</v>
      </c>
      <c r="F21" s="5">
        <v>275</v>
      </c>
      <c r="G21" s="5">
        <v>15</v>
      </c>
      <c r="H21" s="6">
        <f t="shared" si="0"/>
        <v>9.4696969696969696E-2</v>
      </c>
      <c r="I21" s="6">
        <f t="shared" si="1"/>
        <v>3.8352272727272728E-2</v>
      </c>
      <c r="J21" s="7">
        <f t="shared" si="2"/>
        <v>9255.9667200000004</v>
      </c>
      <c r="K21" s="7">
        <f t="shared" si="3"/>
        <v>10953.80676923077</v>
      </c>
      <c r="L21" s="7">
        <f t="shared" si="4"/>
        <v>195.60369230769234</v>
      </c>
      <c r="M21" s="8">
        <f t="shared" si="5"/>
        <v>12.268263581538461</v>
      </c>
    </row>
    <row r="22" spans="1:13" x14ac:dyDescent="0.35">
      <c r="A22" s="9"/>
      <c r="B22" s="9"/>
      <c r="C22" s="1" t="s">
        <v>15</v>
      </c>
      <c r="D22" s="1">
        <v>1117</v>
      </c>
      <c r="E22" s="1">
        <v>21.5</v>
      </c>
      <c r="F22" s="5">
        <v>275</v>
      </c>
      <c r="G22" s="5">
        <v>15</v>
      </c>
      <c r="H22" s="6">
        <f t="shared" si="0"/>
        <v>9.4696969696969696E-2</v>
      </c>
      <c r="I22" s="6">
        <f t="shared" si="1"/>
        <v>3.8352272727272728E-2</v>
      </c>
      <c r="J22" s="7">
        <f t="shared" si="2"/>
        <v>9259.4832000000006</v>
      </c>
      <c r="K22" s="7">
        <f t="shared" si="3"/>
        <v>10957.968284023669</v>
      </c>
      <c r="L22" s="7">
        <f t="shared" si="4"/>
        <v>195.67800507185123</v>
      </c>
      <c r="M22" s="8">
        <f t="shared" si="5"/>
        <v>12.272924478106509</v>
      </c>
    </row>
    <row r="23" spans="1:13" x14ac:dyDescent="0.35">
      <c r="A23" s="1">
        <v>35</v>
      </c>
      <c r="B23" s="1" t="s">
        <v>13</v>
      </c>
      <c r="C23" s="1" t="s">
        <v>14</v>
      </c>
      <c r="D23" s="1">
        <v>1234</v>
      </c>
      <c r="E23" s="1">
        <v>20.8</v>
      </c>
      <c r="F23" s="5">
        <v>275</v>
      </c>
      <c r="G23" s="5">
        <v>15</v>
      </c>
      <c r="H23" s="6">
        <f t="shared" si="0"/>
        <v>9.4696969696969696E-2</v>
      </c>
      <c r="I23" s="6">
        <f t="shared" si="1"/>
        <v>3.8352272727272728E-2</v>
      </c>
      <c r="J23" s="7">
        <f t="shared" si="2"/>
        <v>10320.583680000002</v>
      </c>
      <c r="K23" s="7">
        <f t="shared" si="3"/>
        <v>12213.708497041422</v>
      </c>
      <c r="L23" s="7">
        <f t="shared" si="4"/>
        <v>218.10193744716824</v>
      </c>
      <c r="M23" s="8">
        <f t="shared" si="5"/>
        <v>13.67935351668639</v>
      </c>
    </row>
    <row r="24" spans="1:13" x14ac:dyDescent="0.35">
      <c r="A24" s="9"/>
      <c r="B24" s="9"/>
      <c r="C24" s="1" t="s">
        <v>15</v>
      </c>
      <c r="D24" s="1">
        <v>1210</v>
      </c>
      <c r="E24" s="1">
        <v>20.6</v>
      </c>
      <c r="F24" s="5">
        <v>275</v>
      </c>
      <c r="G24" s="5">
        <v>15</v>
      </c>
      <c r="H24" s="6">
        <f t="shared" si="0"/>
        <v>9.4696969696969696E-2</v>
      </c>
      <c r="I24" s="6">
        <f t="shared" si="1"/>
        <v>3.8352272727272728E-2</v>
      </c>
      <c r="J24" s="7">
        <f t="shared" si="2"/>
        <v>10145.4144</v>
      </c>
      <c r="K24" s="7">
        <f t="shared" si="3"/>
        <v>12006.407573964498</v>
      </c>
      <c r="L24" s="7">
        <f t="shared" si="4"/>
        <v>214.40013524936603</v>
      </c>
      <c r="M24" s="8">
        <f t="shared" si="5"/>
        <v>13.447176482840236</v>
      </c>
    </row>
    <row r="25" spans="1:13" x14ac:dyDescent="0.35">
      <c r="A25" s="1">
        <v>42</v>
      </c>
      <c r="B25" s="1" t="s">
        <v>16</v>
      </c>
      <c r="C25" s="1" t="s">
        <v>14</v>
      </c>
      <c r="D25" s="1">
        <v>1091</v>
      </c>
      <c r="E25" s="1">
        <v>20.8</v>
      </c>
      <c r="F25" s="5">
        <v>275</v>
      </c>
      <c r="G25" s="5">
        <v>15</v>
      </c>
      <c r="H25" s="6">
        <f t="shared" si="0"/>
        <v>9.4696969696969696E-2</v>
      </c>
      <c r="I25" s="6">
        <f t="shared" si="1"/>
        <v>3.8352272727272728E-2</v>
      </c>
      <c r="J25" s="7">
        <f t="shared" si="2"/>
        <v>9124.6003199999996</v>
      </c>
      <c r="K25" s="7">
        <f t="shared" si="3"/>
        <v>10798.343573964497</v>
      </c>
      <c r="L25" s="7">
        <f t="shared" si="4"/>
        <v>192.82756382079461</v>
      </c>
      <c r="M25" s="8">
        <f t="shared" si="5"/>
        <v>12.094144802840235</v>
      </c>
    </row>
    <row r="26" spans="1:13" x14ac:dyDescent="0.35">
      <c r="A26" s="9"/>
      <c r="B26" s="9"/>
      <c r="C26" s="1" t="s">
        <v>15</v>
      </c>
      <c r="D26" s="1">
        <v>1146</v>
      </c>
      <c r="E26" s="1">
        <v>21.1</v>
      </c>
      <c r="F26" s="5">
        <v>275</v>
      </c>
      <c r="G26" s="5">
        <v>15</v>
      </c>
      <c r="H26" s="6">
        <f t="shared" si="0"/>
        <v>9.4696969696969696E-2</v>
      </c>
      <c r="I26" s="6">
        <f t="shared" si="1"/>
        <v>3.8352272727272728E-2</v>
      </c>
      <c r="J26" s="7">
        <f t="shared" si="2"/>
        <v>9548.2886400000007</v>
      </c>
      <c r="K26" s="7">
        <f t="shared" si="3"/>
        <v>11299.749869822486</v>
      </c>
      <c r="L26" s="7">
        <f t="shared" si="4"/>
        <v>201.78124767540154</v>
      </c>
      <c r="M26" s="8">
        <f t="shared" si="5"/>
        <v>12.655719854201184</v>
      </c>
    </row>
    <row r="27" spans="1:13" x14ac:dyDescent="0.35">
      <c r="A27" s="1">
        <v>43</v>
      </c>
      <c r="B27" s="1" t="s">
        <v>17</v>
      </c>
      <c r="C27" s="1" t="s">
        <v>14</v>
      </c>
      <c r="D27" s="1">
        <v>1155</v>
      </c>
      <c r="E27" s="1">
        <v>20.9</v>
      </c>
      <c r="F27" s="5">
        <v>275</v>
      </c>
      <c r="G27" s="5">
        <v>15</v>
      </c>
      <c r="H27" s="6">
        <f t="shared" si="0"/>
        <v>9.4696969696969696E-2</v>
      </c>
      <c r="I27" s="6">
        <f t="shared" si="1"/>
        <v>3.8352272727272728E-2</v>
      </c>
      <c r="J27" s="7">
        <f t="shared" si="2"/>
        <v>9647.6687999999995</v>
      </c>
      <c r="K27" s="7">
        <f t="shared" si="3"/>
        <v>11417.359526627219</v>
      </c>
      <c r="L27" s="7">
        <f t="shared" si="4"/>
        <v>203.88142011834319</v>
      </c>
      <c r="M27" s="8">
        <f t="shared" si="5"/>
        <v>12.787442669822484</v>
      </c>
    </row>
    <row r="28" spans="1:13" x14ac:dyDescent="0.35">
      <c r="A28" s="9"/>
      <c r="B28" s="9"/>
      <c r="C28" s="1" t="s">
        <v>15</v>
      </c>
      <c r="D28" s="1">
        <v>1150</v>
      </c>
      <c r="E28" s="1">
        <v>20.6</v>
      </c>
      <c r="F28" s="5">
        <v>275</v>
      </c>
      <c r="G28" s="5">
        <v>15</v>
      </c>
      <c r="H28" s="6">
        <f t="shared" si="0"/>
        <v>9.4696969696969696E-2</v>
      </c>
      <c r="I28" s="6">
        <f t="shared" si="1"/>
        <v>3.8352272727272728E-2</v>
      </c>
      <c r="J28" s="7">
        <f t="shared" si="2"/>
        <v>9642.3360000000011</v>
      </c>
      <c r="K28" s="7">
        <f t="shared" si="3"/>
        <v>11411.048520710061</v>
      </c>
      <c r="L28" s="7">
        <f t="shared" si="4"/>
        <v>203.76872358410824</v>
      </c>
      <c r="M28" s="8">
        <f t="shared" si="5"/>
        <v>12.780374343195268</v>
      </c>
    </row>
    <row r="29" spans="1:13" x14ac:dyDescent="0.35">
      <c r="A29" s="1">
        <v>45</v>
      </c>
      <c r="B29" s="1" t="s">
        <v>13</v>
      </c>
      <c r="C29" s="1" t="s">
        <v>14</v>
      </c>
      <c r="D29" s="1">
        <v>1143</v>
      </c>
      <c r="E29" s="1">
        <v>20.9</v>
      </c>
      <c r="F29" s="5">
        <v>275</v>
      </c>
      <c r="G29" s="5">
        <v>15</v>
      </c>
      <c r="H29" s="6">
        <f t="shared" si="0"/>
        <v>9.4696969696969696E-2</v>
      </c>
      <c r="I29" s="6">
        <f t="shared" si="1"/>
        <v>3.8352272727272728E-2</v>
      </c>
      <c r="J29" s="7">
        <f t="shared" si="2"/>
        <v>9547.4332799999993</v>
      </c>
      <c r="K29" s="7">
        <f t="shared" si="3"/>
        <v>11298.737609467455</v>
      </c>
      <c r="L29" s="7">
        <f t="shared" si="4"/>
        <v>201.76317159763312</v>
      </c>
      <c r="M29" s="8">
        <f t="shared" si="5"/>
        <v>12.654586122603549</v>
      </c>
    </row>
    <row r="30" spans="1:13" x14ac:dyDescent="0.35">
      <c r="A30" s="9"/>
      <c r="B30" s="9"/>
      <c r="C30" s="1" t="s">
        <v>15</v>
      </c>
      <c r="D30" s="1">
        <v>1190</v>
      </c>
      <c r="E30" s="1">
        <v>20.5</v>
      </c>
      <c r="F30" s="5">
        <v>275</v>
      </c>
      <c r="G30" s="5">
        <v>15</v>
      </c>
      <c r="H30" s="6">
        <f t="shared" si="0"/>
        <v>9.4696969696969696E-2</v>
      </c>
      <c r="I30" s="6">
        <f t="shared" si="1"/>
        <v>3.8352272727272728E-2</v>
      </c>
      <c r="J30" s="7">
        <f t="shared" si="2"/>
        <v>9990.2880000000005</v>
      </c>
      <c r="K30" s="7">
        <f t="shared" si="3"/>
        <v>11822.82603550296</v>
      </c>
      <c r="L30" s="7">
        <f t="shared" si="4"/>
        <v>211.12189349112427</v>
      </c>
      <c r="M30" s="8">
        <f t="shared" si="5"/>
        <v>13.241565159763313</v>
      </c>
    </row>
    <row r="33" spans="11:16" ht="15" thickBot="1" x14ac:dyDescent="0.4">
      <c r="L33" s="18" t="s">
        <v>18</v>
      </c>
      <c r="M33" s="18" t="s">
        <v>19</v>
      </c>
      <c r="N33" s="20"/>
      <c r="O33" s="20" t="s">
        <v>43</v>
      </c>
      <c r="P33" s="20" t="s">
        <v>44</v>
      </c>
    </row>
    <row r="34" spans="11:16" ht="15" thickBot="1" x14ac:dyDescent="0.4">
      <c r="K34" s="21" t="s">
        <v>20</v>
      </c>
      <c r="L34" s="22">
        <f>AVERAGE(L11,L17,L23,L29)</f>
        <v>203.94892645815725</v>
      </c>
      <c r="M34" s="37">
        <f>AVERAGE(M11,M17,M23,M29)</f>
        <v>12.79167666745562</v>
      </c>
      <c r="N34" s="21" t="s">
        <v>20</v>
      </c>
      <c r="O34" s="30">
        <f>STDEV(L11,L17,L23,L29)/2</f>
        <v>6.683481689342794</v>
      </c>
      <c r="P34" s="30">
        <f>STDEV(M11,M17,M23,M29)/2</f>
        <v>0.4191879715555798</v>
      </c>
    </row>
    <row r="35" spans="11:16" ht="15" thickBot="1" x14ac:dyDescent="0.4">
      <c r="K35" s="23" t="s">
        <v>21</v>
      </c>
      <c r="L35" s="12">
        <f>AVERAGE(L12,L18,L24,L30)</f>
        <v>209.83001183431955</v>
      </c>
      <c r="M35" s="38">
        <f>AVERAGE(M12,M18,M24,M30)</f>
        <v>13.160538342248518</v>
      </c>
      <c r="N35" s="23" t="s">
        <v>21</v>
      </c>
      <c r="O35" s="30">
        <f>STDEV(L12,L18,L24,L30)/2</f>
        <v>2.7659351070018223</v>
      </c>
      <c r="P35" s="30">
        <f>STDEV(M12,M18,M24,M30)/2</f>
        <v>0.1734794499111541</v>
      </c>
    </row>
    <row r="36" spans="11:16" ht="15" thickBot="1" x14ac:dyDescent="0.4">
      <c r="K36" s="23" t="s">
        <v>22</v>
      </c>
      <c r="L36" s="12">
        <f>AVERAGE(L9,L15,L21,L25)</f>
        <v>198.24146069315302</v>
      </c>
      <c r="M36" s="12">
        <f>AVERAGE(M9,M15,M21,M25)</f>
        <v>12.433704414674557</v>
      </c>
      <c r="N36" s="23" t="s">
        <v>22</v>
      </c>
      <c r="O36" s="30">
        <f>STDEV(L9,L15,L21,L25)/2</f>
        <v>3.7172290197369184</v>
      </c>
      <c r="P36" s="30">
        <f>STDEV(M9,M15,M21,M25)/2</f>
        <v>0.23314460411789986</v>
      </c>
    </row>
    <row r="37" spans="11:16" ht="15" thickBot="1" x14ac:dyDescent="0.4">
      <c r="K37" s="23" t="s">
        <v>23</v>
      </c>
      <c r="L37" s="12">
        <f>AVERAGE(L10,L16,L22,L26)</f>
        <v>196.34218934911243</v>
      </c>
      <c r="M37" s="12">
        <f>AVERAGE(M10,M16,M22,M26)</f>
        <v>12.314582115976332</v>
      </c>
      <c r="N37" s="23" t="s">
        <v>23</v>
      </c>
      <c r="O37" s="30">
        <f>STDEV(L10,L16,L22,L26)/2</f>
        <v>2.7932150055370588</v>
      </c>
      <c r="P37" s="30">
        <f>STDEV(M10,M16,M22,M26)/2</f>
        <v>0.17519044514728438</v>
      </c>
    </row>
    <row r="38" spans="11:16" ht="15" thickBot="1" x14ac:dyDescent="0.4">
      <c r="K38" s="23" t="s">
        <v>24</v>
      </c>
      <c r="L38" s="12">
        <f>AVERAGE(L7,L13,L19,L27)</f>
        <v>201.79419103972953</v>
      </c>
      <c r="M38" s="12">
        <f>AVERAGE(M7,M13,M19,M27)</f>
        <v>12.656531662011833</v>
      </c>
      <c r="N38" s="23" t="s">
        <v>24</v>
      </c>
      <c r="O38" s="30">
        <f>STDEV(L7,L13,L19,L27)/2</f>
        <v>1.0512324728658933</v>
      </c>
      <c r="P38" s="30">
        <f>STDEV(M7,M13,M19,M27)/2</f>
        <v>6.5933300698149025E-2</v>
      </c>
    </row>
    <row r="39" spans="11:16" x14ac:dyDescent="0.35">
      <c r="K39" s="23" t="s">
        <v>25</v>
      </c>
      <c r="L39" s="12">
        <f>AVERAGE(L8,L14,L20,L28)</f>
        <v>203.43308875739646</v>
      </c>
      <c r="M39" s="12">
        <f>AVERAGE(M8,M14,M20,M28)</f>
        <v>12.759323326863907</v>
      </c>
      <c r="N39" s="23" t="s">
        <v>25</v>
      </c>
      <c r="O39" s="30">
        <f>STDEV(L8,L14,L20,L28)/2</f>
        <v>1.5920880116449705</v>
      </c>
      <c r="P39" s="30">
        <f>STDEV(M8,M14,M20,M28)/2</f>
        <v>9.9855760090372364E-2</v>
      </c>
    </row>
    <row r="40" spans="11:16" x14ac:dyDescent="0.35">
      <c r="K40" s="25"/>
      <c r="L40" s="9"/>
      <c r="M40" s="26"/>
      <c r="N40" s="25"/>
      <c r="O40" s="35"/>
      <c r="P40" s="36"/>
    </row>
    <row r="41" spans="11:16" x14ac:dyDescent="0.35">
      <c r="K41" s="23" t="s">
        <v>13</v>
      </c>
      <c r="L41" s="12">
        <f>AVERAGE(L11,L12,L17,L18,L23,L24,L29,L30)</f>
        <v>206.88946914623838</v>
      </c>
      <c r="M41" s="12">
        <f>AVERAGE(M11,M12,M17,M18,M23,M24,M29,M30)</f>
        <v>12.97610750485207</v>
      </c>
      <c r="N41" s="23" t="s">
        <v>13</v>
      </c>
      <c r="O41" s="19">
        <f>STDEV(L11,L12,L17,L18,L23,L24,L29,L30)/2.83</f>
        <v>3.5260045852444817</v>
      </c>
      <c r="P41" s="19">
        <f>STDEV(M11,M12,M17,M18,M23,M24,M29,M30)/2.83</f>
        <v>0.22115100758653375</v>
      </c>
    </row>
    <row r="42" spans="11:16" x14ac:dyDescent="0.35">
      <c r="K42" s="23" t="s">
        <v>16</v>
      </c>
      <c r="L42" s="12">
        <f>AVERAGE(L9,L10,L15,L16,L21,L22,L25,L26)</f>
        <v>197.29182502113275</v>
      </c>
      <c r="M42" s="12">
        <f>AVERAGE(M9,M10,M15,M16,M21,M22,M25,M26)</f>
        <v>12.374143265325444</v>
      </c>
      <c r="N42" s="23" t="s">
        <v>16</v>
      </c>
      <c r="O42" s="19">
        <f>STDEV(L9,L10,L15,L16,L21,L22,L25,L26)/2.83</f>
        <v>2.1809084025829262</v>
      </c>
      <c r="P42" s="19">
        <f>STDEV(M9,M10,M15,M16,M21,M22,M25,M26)/2.83</f>
        <v>0.13678657501000119</v>
      </c>
    </row>
    <row r="43" spans="11:16" x14ac:dyDescent="0.35">
      <c r="K43" s="23" t="s">
        <v>17</v>
      </c>
      <c r="L43" s="12">
        <f>AVERAGE(L7,L8,L13,L14,L19,L20,L27,L28)</f>
        <v>202.61363989856301</v>
      </c>
      <c r="M43" s="12">
        <f>AVERAGE(M7,M8,M13,M14,M19,M20,M27,M28)</f>
        <v>12.707927494437868</v>
      </c>
      <c r="N43" s="23" t="s">
        <v>17</v>
      </c>
      <c r="O43" s="19">
        <f>STDEV(L7,L8,L13,L14,L19,L20,L27,L28)/2.83</f>
        <v>0.93537111983513954</v>
      </c>
      <c r="P43" s="19">
        <f>STDEV(M7,M8,M13,M14,M19,M20,M27,M28)/2.83</f>
        <v>5.8666476636059922E-2</v>
      </c>
    </row>
    <row r="44" spans="11:16" x14ac:dyDescent="0.35">
      <c r="K44" s="25"/>
      <c r="L44" s="9"/>
      <c r="M44" s="36"/>
      <c r="N44" s="25"/>
      <c r="O44" s="35"/>
      <c r="P44" s="36"/>
    </row>
    <row r="45" spans="11:16" x14ac:dyDescent="0.35">
      <c r="K45" s="23" t="s">
        <v>26</v>
      </c>
      <c r="L45" s="12">
        <f>AVERAGE(L7,L9,L11,L13,L15,L17,L19,L21,L23,L25,L27,L29)</f>
        <v>201.32819273034661</v>
      </c>
      <c r="M45" s="24">
        <f>AVERAGE(M7,M9,M11,M13,M15,M17,M19,M21,M23,M25,M27,M29)</f>
        <v>12.627304248047336</v>
      </c>
      <c r="N45" s="23" t="s">
        <v>26</v>
      </c>
      <c r="O45" s="19">
        <f>STDEV(L7,L9,L11,L13,L15,L17,L19,L21,L23,L25,L27,L29)/3.46</f>
        <v>2.4361684878709395</v>
      </c>
      <c r="P45" s="19">
        <f>STDEV(M7,M9,M11,M13,M15,M17,M19,M21,M23,M25,M27,M29)/3.46</f>
        <v>0.15279648755926536</v>
      </c>
    </row>
    <row r="46" spans="11:16" ht="15" thickBot="1" x14ac:dyDescent="0.4">
      <c r="K46" s="27" t="s">
        <v>15</v>
      </c>
      <c r="L46" s="28">
        <f>AVERAGE(L8,L10,L12,L14,L16,L18,L20,L22,L24,L26,L28,L30)</f>
        <v>203.20176331360949</v>
      </c>
      <c r="M46" s="29">
        <f>AVERAGE(M8,M10,M12,M14,M16,M18,M20,M22,M24,M26,M28,M30)</f>
        <v>12.744814595029586</v>
      </c>
      <c r="N46" s="27" t="s">
        <v>15</v>
      </c>
      <c r="O46" s="31">
        <f>STDEV(L8,L10,L12,L14,L16,L18,L20,L22,L24,L26,L28,L30)/3.46</f>
        <v>2.0986756688365107</v>
      </c>
      <c r="P46" s="31">
        <f>STDEV(M8,M10,M12,M14,M16,M18,M20,M22,M24,M26,M28,M30)/3.46</f>
        <v>0.13162893794942587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7"/>
  <sheetViews>
    <sheetView topLeftCell="A7" workbookViewId="0">
      <selection activeCell="A7" sqref="A7"/>
    </sheetView>
  </sheetViews>
  <sheetFormatPr defaultRowHeight="14.5" x14ac:dyDescent="0.35"/>
  <cols>
    <col min="3" max="3" width="9.54296875" bestFit="1" customWidth="1"/>
    <col min="4" max="4" width="20.453125" bestFit="1" customWidth="1"/>
    <col min="5" max="5" width="10.26953125" bestFit="1" customWidth="1"/>
    <col min="7" max="7" width="10.36328125" customWidth="1"/>
    <col min="8" max="8" width="12.26953125" customWidth="1"/>
    <col min="9" max="9" width="11.08984375" customWidth="1"/>
    <col min="10" max="10" width="11.6328125" customWidth="1"/>
    <col min="11" max="11" width="12.453125" customWidth="1"/>
    <col min="12" max="12" width="12.26953125" customWidth="1"/>
    <col min="13" max="13" width="12.54296875" customWidth="1"/>
    <col min="14" max="14" width="13.26953125" customWidth="1"/>
    <col min="15" max="15" width="15.26953125" customWidth="1"/>
    <col min="16" max="16" width="15.54296875" bestFit="1" customWidth="1"/>
  </cols>
  <sheetData>
    <row r="2" spans="1:13" ht="18.5" x14ac:dyDescent="0.45">
      <c r="A2" s="10" t="s">
        <v>47</v>
      </c>
    </row>
    <row r="3" spans="1:13" x14ac:dyDescent="0.35">
      <c r="A3" t="s">
        <v>48</v>
      </c>
    </row>
    <row r="4" spans="1:13" x14ac:dyDescent="0.35">
      <c r="A4" t="s">
        <v>27</v>
      </c>
    </row>
    <row r="5" spans="1:13" x14ac:dyDescent="0.35">
      <c r="A5" s="14" t="s">
        <v>45</v>
      </c>
    </row>
    <row r="6" spans="1:13" x14ac:dyDescent="0.35">
      <c r="B6" t="s">
        <v>40</v>
      </c>
    </row>
    <row r="8" spans="1:13" ht="58.5" thickBot="1" x14ac:dyDescent="0.4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3" t="s">
        <v>5</v>
      </c>
      <c r="G8" s="4" t="s">
        <v>6</v>
      </c>
      <c r="H8" s="3" t="s">
        <v>7</v>
      </c>
      <c r="I8" s="4" t="s">
        <v>8</v>
      </c>
      <c r="J8" s="4" t="s">
        <v>9</v>
      </c>
      <c r="K8" s="4" t="s">
        <v>28</v>
      </c>
      <c r="L8" s="4" t="s">
        <v>29</v>
      </c>
      <c r="M8" s="3" t="s">
        <v>30</v>
      </c>
    </row>
    <row r="9" spans="1:13" x14ac:dyDescent="0.35">
      <c r="A9" s="5">
        <v>13</v>
      </c>
      <c r="B9" s="5" t="s">
        <v>33</v>
      </c>
      <c r="C9" s="5" t="s">
        <v>14</v>
      </c>
      <c r="D9" s="15">
        <v>294.3</v>
      </c>
      <c r="E9" s="5">
        <v>13.8</v>
      </c>
      <c r="F9" s="5">
        <v>265</v>
      </c>
      <c r="G9" s="5">
        <v>15</v>
      </c>
      <c r="H9" s="6">
        <f>(F9*G9)/43560</f>
        <v>9.1253443526170805E-2</v>
      </c>
      <c r="I9" s="6">
        <f>H9*0.405</f>
        <v>3.6957644628099182E-2</v>
      </c>
      <c r="J9" s="7">
        <f>((100-E9)/100)*D9/H9</f>
        <v>2780.0222128301884</v>
      </c>
      <c r="K9" s="7">
        <f>J9*(1/0.87)</f>
        <v>3195.4278308392968</v>
      </c>
      <c r="L9" s="7">
        <f>K9/60</f>
        <v>53.25713051398828</v>
      </c>
      <c r="M9" s="8">
        <f>K9*0.00112</f>
        <v>3.578879170540012</v>
      </c>
    </row>
    <row r="10" spans="1:13" x14ac:dyDescent="0.35">
      <c r="A10" s="9">
        <v>13</v>
      </c>
      <c r="B10" s="9" t="s">
        <v>33</v>
      </c>
      <c r="C10" s="1" t="s">
        <v>15</v>
      </c>
      <c r="D10" s="16">
        <v>294</v>
      </c>
      <c r="E10" s="1">
        <v>13.9</v>
      </c>
      <c r="F10" s="5">
        <v>265</v>
      </c>
      <c r="G10" s="5">
        <v>15</v>
      </c>
      <c r="H10" s="6">
        <f t="shared" ref="H10:H32" si="0">(F10*G10)/43560</f>
        <v>9.1253443526170805E-2</v>
      </c>
      <c r="I10" s="6">
        <f t="shared" ref="I10:I32" si="1">H10*0.405</f>
        <v>3.6957644628099182E-2</v>
      </c>
      <c r="J10" s="7">
        <f t="shared" ref="J10:J32" si="2">((100-E10)/100)*D10/H10</f>
        <v>2773.9665509433958</v>
      </c>
      <c r="K10" s="7">
        <f t="shared" ref="K10:K32" si="3">J10*(1/0.87)</f>
        <v>3188.4672999349373</v>
      </c>
      <c r="L10" s="7">
        <f t="shared" ref="L10:L32" si="4">K10/60</f>
        <v>53.14112166558229</v>
      </c>
      <c r="M10" s="8">
        <f t="shared" ref="M10:M32" si="5">K10*0.00112</f>
        <v>3.5710833759271292</v>
      </c>
    </row>
    <row r="11" spans="1:13" x14ac:dyDescent="0.35">
      <c r="A11" s="1" t="s">
        <v>49</v>
      </c>
      <c r="B11" s="1" t="s">
        <v>32</v>
      </c>
      <c r="C11" s="5" t="s">
        <v>14</v>
      </c>
      <c r="D11" s="16">
        <v>223.5</v>
      </c>
      <c r="E11" s="1">
        <v>14.3</v>
      </c>
      <c r="F11" s="5">
        <v>265</v>
      </c>
      <c r="G11" s="5">
        <v>10</v>
      </c>
      <c r="H11" s="6">
        <f t="shared" si="0"/>
        <v>6.0835629017447199E-2</v>
      </c>
      <c r="I11" s="6">
        <f t="shared" si="1"/>
        <v>2.4638429752066118E-2</v>
      </c>
      <c r="J11" s="7">
        <f t="shared" si="2"/>
        <v>3148.4757056603776</v>
      </c>
      <c r="K11" s="7">
        <f t="shared" si="3"/>
        <v>3618.9375927130773</v>
      </c>
      <c r="L11" s="7">
        <f t="shared" si="4"/>
        <v>60.315626545217953</v>
      </c>
      <c r="M11" s="8">
        <f t="shared" si="5"/>
        <v>4.0532101038386461</v>
      </c>
    </row>
    <row r="12" spans="1:13" x14ac:dyDescent="0.35">
      <c r="A12" s="9">
        <v>15</v>
      </c>
      <c r="B12" s="9" t="s">
        <v>32</v>
      </c>
      <c r="C12" s="1" t="s">
        <v>15</v>
      </c>
      <c r="D12" s="16">
        <v>332.3</v>
      </c>
      <c r="E12" s="1">
        <v>14.3</v>
      </c>
      <c r="F12" s="5">
        <v>265</v>
      </c>
      <c r="G12" s="5">
        <v>15</v>
      </c>
      <c r="H12" s="6">
        <f t="shared" si="0"/>
        <v>9.1253443526170805E-2</v>
      </c>
      <c r="I12" s="6">
        <f t="shared" si="1"/>
        <v>3.6957644628099182E-2</v>
      </c>
      <c r="J12" s="7">
        <f t="shared" si="2"/>
        <v>3120.7709977358486</v>
      </c>
      <c r="K12" s="7">
        <f t="shared" si="3"/>
        <v>3587.0931008458028</v>
      </c>
      <c r="L12" s="7">
        <f t="shared" si="4"/>
        <v>59.784885014096716</v>
      </c>
      <c r="M12" s="8">
        <f t="shared" si="5"/>
        <v>4.0175442729472985</v>
      </c>
    </row>
    <row r="13" spans="1:13" x14ac:dyDescent="0.35">
      <c r="A13" s="1">
        <v>18</v>
      </c>
      <c r="B13" s="1" t="s">
        <v>31</v>
      </c>
      <c r="C13" s="5" t="s">
        <v>14</v>
      </c>
      <c r="D13" s="16">
        <v>332.9</v>
      </c>
      <c r="E13" s="1">
        <v>14.3</v>
      </c>
      <c r="F13" s="5">
        <v>265</v>
      </c>
      <c r="G13" s="5">
        <v>15</v>
      </c>
      <c r="H13" s="6">
        <f t="shared" si="0"/>
        <v>9.1253443526170805E-2</v>
      </c>
      <c r="I13" s="6">
        <f t="shared" si="1"/>
        <v>3.6957644628099182E-2</v>
      </c>
      <c r="J13" s="7">
        <f t="shared" si="2"/>
        <v>3126.4058535849053</v>
      </c>
      <c r="K13" s="7">
        <f t="shared" si="3"/>
        <v>3593.5699466493161</v>
      </c>
      <c r="L13" s="7">
        <f t="shared" si="4"/>
        <v>59.892832444155268</v>
      </c>
      <c r="M13" s="8">
        <f t="shared" si="5"/>
        <v>4.0247983402472336</v>
      </c>
    </row>
    <row r="14" spans="1:13" x14ac:dyDescent="0.35">
      <c r="A14" s="9">
        <v>18</v>
      </c>
      <c r="B14" s="9" t="s">
        <v>31</v>
      </c>
      <c r="C14" s="1" t="s">
        <v>15</v>
      </c>
      <c r="D14" s="16">
        <v>334.7</v>
      </c>
      <c r="E14" s="1">
        <v>14.3</v>
      </c>
      <c r="F14" s="5">
        <v>265</v>
      </c>
      <c r="G14" s="5">
        <v>15</v>
      </c>
      <c r="H14" s="6">
        <f t="shared" si="0"/>
        <v>9.1253443526170805E-2</v>
      </c>
      <c r="I14" s="6">
        <f t="shared" si="1"/>
        <v>3.6957644628099182E-2</v>
      </c>
      <c r="J14" s="7">
        <f t="shared" si="2"/>
        <v>3143.3104211320751</v>
      </c>
      <c r="K14" s="7">
        <f t="shared" si="3"/>
        <v>3613.0004840598563</v>
      </c>
      <c r="L14" s="7">
        <f t="shared" si="4"/>
        <v>60.216674734330937</v>
      </c>
      <c r="M14" s="8">
        <f t="shared" si="5"/>
        <v>4.0465605421470388</v>
      </c>
    </row>
    <row r="15" spans="1:13" x14ac:dyDescent="0.35">
      <c r="A15" s="1">
        <v>24</v>
      </c>
      <c r="B15" s="1" t="s">
        <v>33</v>
      </c>
      <c r="C15" s="5" t="s">
        <v>14</v>
      </c>
      <c r="D15" s="16">
        <v>304.5</v>
      </c>
      <c r="E15" s="1">
        <v>14.2</v>
      </c>
      <c r="F15" s="5">
        <v>265</v>
      </c>
      <c r="G15" s="5">
        <v>15</v>
      </c>
      <c r="H15" s="6">
        <f t="shared" si="0"/>
        <v>9.1253443526170805E-2</v>
      </c>
      <c r="I15" s="6">
        <f t="shared" si="1"/>
        <v>3.6957644628099182E-2</v>
      </c>
      <c r="J15" s="7">
        <f t="shared" si="2"/>
        <v>2863.0262037735843</v>
      </c>
      <c r="K15" s="7">
        <f t="shared" si="3"/>
        <v>3290.8347169811314</v>
      </c>
      <c r="L15" s="7">
        <f t="shared" si="4"/>
        <v>54.847245283018857</v>
      </c>
      <c r="M15" s="8">
        <f t="shared" si="5"/>
        <v>3.685734883018867</v>
      </c>
    </row>
    <row r="16" spans="1:13" x14ac:dyDescent="0.35">
      <c r="A16" s="9">
        <v>24</v>
      </c>
      <c r="B16" s="9" t="s">
        <v>33</v>
      </c>
      <c r="C16" s="1" t="s">
        <v>15</v>
      </c>
      <c r="D16" s="16">
        <v>303.3</v>
      </c>
      <c r="E16" s="1">
        <v>14</v>
      </c>
      <c r="F16" s="5">
        <v>265</v>
      </c>
      <c r="G16" s="5">
        <v>15</v>
      </c>
      <c r="H16" s="6">
        <f t="shared" si="0"/>
        <v>9.1253443526170805E-2</v>
      </c>
      <c r="I16" s="6">
        <f t="shared" si="1"/>
        <v>3.6957644628099182E-2</v>
      </c>
      <c r="J16" s="7">
        <f t="shared" si="2"/>
        <v>2858.3907622641509</v>
      </c>
      <c r="K16" s="7">
        <f t="shared" si="3"/>
        <v>3285.5066232921272</v>
      </c>
      <c r="L16" s="7">
        <f t="shared" si="4"/>
        <v>54.75844372153545</v>
      </c>
      <c r="M16" s="8">
        <f t="shared" si="5"/>
        <v>3.6797674180871822</v>
      </c>
    </row>
    <row r="17" spans="1:13" x14ac:dyDescent="0.35">
      <c r="A17" s="1">
        <v>26</v>
      </c>
      <c r="B17" s="1" t="s">
        <v>32</v>
      </c>
      <c r="C17" s="5" t="s">
        <v>14</v>
      </c>
      <c r="D17" s="16">
        <v>322.2</v>
      </c>
      <c r="E17" s="1">
        <v>14.4</v>
      </c>
      <c r="F17" s="5">
        <v>265</v>
      </c>
      <c r="G17" s="5">
        <v>15</v>
      </c>
      <c r="H17" s="6">
        <f t="shared" si="0"/>
        <v>9.1253443526170805E-2</v>
      </c>
      <c r="I17" s="6">
        <f t="shared" si="1"/>
        <v>3.6957644628099182E-2</v>
      </c>
      <c r="J17" s="7">
        <f t="shared" si="2"/>
        <v>3022.3867652830186</v>
      </c>
      <c r="K17" s="7">
        <f t="shared" si="3"/>
        <v>3474.0077761873777</v>
      </c>
      <c r="L17" s="7">
        <f t="shared" si="4"/>
        <v>57.900129603122963</v>
      </c>
      <c r="M17" s="8">
        <f t="shared" si="5"/>
        <v>3.8908887093298627</v>
      </c>
    </row>
    <row r="18" spans="1:13" x14ac:dyDescent="0.35">
      <c r="A18" s="9">
        <v>26</v>
      </c>
      <c r="B18" s="9" t="s">
        <v>32</v>
      </c>
      <c r="C18" s="1" t="s">
        <v>15</v>
      </c>
      <c r="D18" s="16">
        <v>319.8</v>
      </c>
      <c r="E18" s="1">
        <v>14.5</v>
      </c>
      <c r="F18" s="5">
        <v>265</v>
      </c>
      <c r="G18" s="5">
        <v>15</v>
      </c>
      <c r="H18" s="6">
        <f t="shared" si="0"/>
        <v>9.1253443526170805E-2</v>
      </c>
      <c r="I18" s="6">
        <f t="shared" si="1"/>
        <v>3.6957644628099182E-2</v>
      </c>
      <c r="J18" s="7">
        <f t="shared" si="2"/>
        <v>2996.3691169811323</v>
      </c>
      <c r="K18" s="7">
        <f t="shared" si="3"/>
        <v>3444.1024333116461</v>
      </c>
      <c r="L18" s="7">
        <f t="shared" si="4"/>
        <v>57.401707221860768</v>
      </c>
      <c r="M18" s="8">
        <f t="shared" si="5"/>
        <v>3.8573947253090433</v>
      </c>
    </row>
    <row r="19" spans="1:13" x14ac:dyDescent="0.35">
      <c r="A19" s="1">
        <v>28</v>
      </c>
      <c r="B19" s="1" t="s">
        <v>31</v>
      </c>
      <c r="C19" s="5" t="s">
        <v>14</v>
      </c>
      <c r="D19" s="16">
        <v>364.1</v>
      </c>
      <c r="E19" s="1">
        <v>14.6</v>
      </c>
      <c r="F19" s="5">
        <v>265</v>
      </c>
      <c r="G19" s="5">
        <v>15</v>
      </c>
      <c r="H19" s="6">
        <f t="shared" si="0"/>
        <v>9.1253443526170805E-2</v>
      </c>
      <c r="I19" s="6">
        <f t="shared" si="1"/>
        <v>3.6957644628099182E-2</v>
      </c>
      <c r="J19" s="7">
        <f t="shared" si="2"/>
        <v>3407.4483984905664</v>
      </c>
      <c r="K19" s="7">
        <f t="shared" si="3"/>
        <v>3916.6073545868576</v>
      </c>
      <c r="L19" s="7">
        <f t="shared" si="4"/>
        <v>65.276789243114294</v>
      </c>
      <c r="M19" s="8">
        <f t="shared" si="5"/>
        <v>4.3866002371372801</v>
      </c>
    </row>
    <row r="20" spans="1:13" x14ac:dyDescent="0.35">
      <c r="A20" s="9">
        <v>28</v>
      </c>
      <c r="B20" s="9" t="s">
        <v>31</v>
      </c>
      <c r="C20" s="1" t="s">
        <v>15</v>
      </c>
      <c r="D20" s="16">
        <v>346.7</v>
      </c>
      <c r="E20" s="1">
        <v>14.5</v>
      </c>
      <c r="F20" s="5">
        <v>265</v>
      </c>
      <c r="G20" s="5">
        <v>15</v>
      </c>
      <c r="H20" s="6">
        <f t="shared" si="0"/>
        <v>9.1253443526170805E-2</v>
      </c>
      <c r="I20" s="6">
        <f t="shared" si="1"/>
        <v>3.6957644628099182E-2</v>
      </c>
      <c r="J20" s="7">
        <f t="shared" si="2"/>
        <v>3248.4089207547167</v>
      </c>
      <c r="K20" s="7">
        <f t="shared" si="3"/>
        <v>3733.8033571893293</v>
      </c>
      <c r="L20" s="7">
        <f t="shared" si="4"/>
        <v>62.230055953155485</v>
      </c>
      <c r="M20" s="8">
        <f t="shared" si="5"/>
        <v>4.1818597600520482</v>
      </c>
    </row>
    <row r="21" spans="1:13" x14ac:dyDescent="0.35">
      <c r="A21" s="1">
        <v>34</v>
      </c>
      <c r="B21" s="1" t="s">
        <v>33</v>
      </c>
      <c r="C21" s="5" t="s">
        <v>14</v>
      </c>
      <c r="D21" s="16">
        <v>318</v>
      </c>
      <c r="E21" s="1">
        <v>14</v>
      </c>
      <c r="F21" s="5">
        <v>265</v>
      </c>
      <c r="G21" s="5">
        <v>15</v>
      </c>
      <c r="H21" s="6">
        <f t="shared" si="0"/>
        <v>9.1253443526170805E-2</v>
      </c>
      <c r="I21" s="6">
        <f t="shared" si="1"/>
        <v>3.6957644628099182E-2</v>
      </c>
      <c r="J21" s="7">
        <f t="shared" si="2"/>
        <v>2996.9279999999999</v>
      </c>
      <c r="K21" s="7">
        <f t="shared" si="3"/>
        <v>3444.7448275862066</v>
      </c>
      <c r="L21" s="7">
        <f t="shared" si="4"/>
        <v>57.412413793103447</v>
      </c>
      <c r="M21" s="8">
        <f t="shared" si="5"/>
        <v>3.858114206896551</v>
      </c>
    </row>
    <row r="22" spans="1:13" x14ac:dyDescent="0.35">
      <c r="A22" s="9">
        <v>34</v>
      </c>
      <c r="B22" s="9" t="s">
        <v>33</v>
      </c>
      <c r="C22" s="1" t="s">
        <v>15</v>
      </c>
      <c r="D22" s="16">
        <v>298.39999999999998</v>
      </c>
      <c r="E22" s="1">
        <v>13.9</v>
      </c>
      <c r="F22" s="5">
        <v>265</v>
      </c>
      <c r="G22" s="5">
        <v>15</v>
      </c>
      <c r="H22" s="6">
        <f t="shared" si="0"/>
        <v>9.1253443526170805E-2</v>
      </c>
      <c r="I22" s="6">
        <f t="shared" si="1"/>
        <v>3.6957644628099182E-2</v>
      </c>
      <c r="J22" s="7">
        <f t="shared" si="2"/>
        <v>2815.4816966037733</v>
      </c>
      <c r="K22" s="7">
        <f t="shared" si="3"/>
        <v>3236.1858581652564</v>
      </c>
      <c r="L22" s="7">
        <f t="shared" si="4"/>
        <v>53.93643096942094</v>
      </c>
      <c r="M22" s="8">
        <f t="shared" si="5"/>
        <v>3.6245281611450868</v>
      </c>
    </row>
    <row r="23" spans="1:13" x14ac:dyDescent="0.35">
      <c r="A23" s="1">
        <v>36</v>
      </c>
      <c r="B23" s="1" t="s">
        <v>32</v>
      </c>
      <c r="C23" s="5" t="s">
        <v>14</v>
      </c>
      <c r="D23" s="16">
        <v>314.5</v>
      </c>
      <c r="E23" s="1">
        <v>13.9</v>
      </c>
      <c r="F23" s="5">
        <v>265</v>
      </c>
      <c r="G23" s="5">
        <v>15</v>
      </c>
      <c r="H23" s="6">
        <f t="shared" si="0"/>
        <v>9.1253443526170805E-2</v>
      </c>
      <c r="I23" s="6">
        <f t="shared" si="1"/>
        <v>3.6957644628099182E-2</v>
      </c>
      <c r="J23" s="7">
        <f t="shared" si="2"/>
        <v>2967.3893886792448</v>
      </c>
      <c r="K23" s="7">
        <f t="shared" si="3"/>
        <v>3410.792400780741</v>
      </c>
      <c r="L23" s="7">
        <f t="shared" si="4"/>
        <v>56.846540013012351</v>
      </c>
      <c r="M23" s="8">
        <f t="shared" si="5"/>
        <v>3.8200874888744294</v>
      </c>
    </row>
    <row r="24" spans="1:13" x14ac:dyDescent="0.35">
      <c r="A24" s="9">
        <v>36</v>
      </c>
      <c r="B24" s="9" t="s">
        <v>32</v>
      </c>
      <c r="C24" s="1" t="s">
        <v>15</v>
      </c>
      <c r="D24" s="16">
        <v>310.7</v>
      </c>
      <c r="E24" s="1">
        <v>14</v>
      </c>
      <c r="F24" s="5">
        <v>265</v>
      </c>
      <c r="G24" s="5">
        <v>15</v>
      </c>
      <c r="H24" s="6">
        <f t="shared" si="0"/>
        <v>9.1253443526170805E-2</v>
      </c>
      <c r="I24" s="6">
        <f t="shared" si="1"/>
        <v>3.6957644628099182E-2</v>
      </c>
      <c r="J24" s="7">
        <f t="shared" si="2"/>
        <v>2928.130596226415</v>
      </c>
      <c r="K24" s="7">
        <f t="shared" si="3"/>
        <v>3365.6673519843848</v>
      </c>
      <c r="L24" s="7">
        <f t="shared" si="4"/>
        <v>56.094455866406413</v>
      </c>
      <c r="M24" s="8">
        <f t="shared" si="5"/>
        <v>3.7695474342225106</v>
      </c>
    </row>
    <row r="25" spans="1:13" x14ac:dyDescent="0.35">
      <c r="A25" s="13">
        <v>37</v>
      </c>
      <c r="B25" s="13" t="s">
        <v>31</v>
      </c>
      <c r="C25" s="5" t="s">
        <v>14</v>
      </c>
      <c r="D25" s="17">
        <v>345.8</v>
      </c>
      <c r="E25" s="13">
        <v>14.2</v>
      </c>
      <c r="F25" s="5">
        <v>265</v>
      </c>
      <c r="G25" s="5">
        <v>15</v>
      </c>
      <c r="H25" s="6">
        <f t="shared" si="0"/>
        <v>9.1253443526170805E-2</v>
      </c>
      <c r="I25" s="6">
        <f t="shared" si="1"/>
        <v>3.6957644628099182E-2</v>
      </c>
      <c r="J25" s="7">
        <f t="shared" si="2"/>
        <v>3251.3447003773581</v>
      </c>
      <c r="K25" s="7">
        <f t="shared" si="3"/>
        <v>3737.1778165256987</v>
      </c>
      <c r="L25" s="7">
        <f t="shared" si="4"/>
        <v>62.286296942094978</v>
      </c>
      <c r="M25" s="8">
        <f t="shared" si="5"/>
        <v>4.1856391545087819</v>
      </c>
    </row>
    <row r="26" spans="1:13" x14ac:dyDescent="0.35">
      <c r="A26" s="9">
        <v>37</v>
      </c>
      <c r="B26" s="9" t="s">
        <v>31</v>
      </c>
      <c r="C26" s="1" t="s">
        <v>15</v>
      </c>
      <c r="D26" s="16">
        <v>347.8</v>
      </c>
      <c r="E26" s="1">
        <v>14</v>
      </c>
      <c r="F26" s="5">
        <v>265</v>
      </c>
      <c r="G26" s="5">
        <v>15</v>
      </c>
      <c r="H26" s="6">
        <f t="shared" si="0"/>
        <v>9.1253443526170805E-2</v>
      </c>
      <c r="I26" s="6">
        <f t="shared" si="1"/>
        <v>3.6957644628099182E-2</v>
      </c>
      <c r="J26" s="7">
        <f t="shared" si="2"/>
        <v>3277.772196226415</v>
      </c>
      <c r="K26" s="7">
        <f t="shared" si="3"/>
        <v>3767.5542485361088</v>
      </c>
      <c r="L26" s="7">
        <f t="shared" si="4"/>
        <v>62.792570808935146</v>
      </c>
      <c r="M26" s="8">
        <f t="shared" si="5"/>
        <v>4.2196607583604413</v>
      </c>
    </row>
    <row r="27" spans="1:13" x14ac:dyDescent="0.35">
      <c r="A27" s="1">
        <v>44</v>
      </c>
      <c r="B27" s="1" t="s">
        <v>33</v>
      </c>
      <c r="C27" s="5" t="s">
        <v>14</v>
      </c>
      <c r="D27" s="16">
        <v>302.8</v>
      </c>
      <c r="E27" s="1">
        <v>13.7</v>
      </c>
      <c r="F27" s="5">
        <v>265</v>
      </c>
      <c r="G27" s="5">
        <v>15</v>
      </c>
      <c r="H27" s="6">
        <f t="shared" si="0"/>
        <v>9.1253443526170805E-2</v>
      </c>
      <c r="I27" s="6">
        <f t="shared" si="1"/>
        <v>3.6957644628099182E-2</v>
      </c>
      <c r="J27" s="7">
        <f t="shared" si="2"/>
        <v>2863.6333041509429</v>
      </c>
      <c r="K27" s="7">
        <f t="shared" si="3"/>
        <v>3291.5325335068305</v>
      </c>
      <c r="L27" s="7">
        <f t="shared" si="4"/>
        <v>54.858875558447174</v>
      </c>
      <c r="M27" s="8">
        <f t="shared" si="5"/>
        <v>3.6865164375276498</v>
      </c>
    </row>
    <row r="28" spans="1:13" x14ac:dyDescent="0.35">
      <c r="A28" s="9">
        <v>44</v>
      </c>
      <c r="B28" s="9" t="s">
        <v>33</v>
      </c>
      <c r="C28" s="1" t="s">
        <v>15</v>
      </c>
      <c r="D28" s="16">
        <v>312.8</v>
      </c>
      <c r="E28" s="1">
        <v>13.8</v>
      </c>
      <c r="F28" s="5">
        <v>265</v>
      </c>
      <c r="G28" s="5">
        <v>15</v>
      </c>
      <c r="H28" s="6">
        <f t="shared" si="0"/>
        <v>9.1253443526170805E-2</v>
      </c>
      <c r="I28" s="6">
        <f t="shared" si="1"/>
        <v>3.6957644628099182E-2</v>
      </c>
      <c r="J28" s="7">
        <f t="shared" si="2"/>
        <v>2954.7772618867921</v>
      </c>
      <c r="K28" s="7">
        <f t="shared" si="3"/>
        <v>3396.2957033181515</v>
      </c>
      <c r="L28" s="7">
        <f t="shared" si="4"/>
        <v>56.604928388635855</v>
      </c>
      <c r="M28" s="8">
        <f t="shared" si="5"/>
        <v>3.8038511877163295</v>
      </c>
    </row>
    <row r="29" spans="1:13" x14ac:dyDescent="0.35">
      <c r="A29" s="1" t="s">
        <v>51</v>
      </c>
      <c r="B29" s="1" t="s">
        <v>31</v>
      </c>
      <c r="C29" s="5" t="s">
        <v>14</v>
      </c>
      <c r="D29" s="16">
        <v>301.3</v>
      </c>
      <c r="E29" s="1">
        <v>13.7</v>
      </c>
      <c r="F29" s="5">
        <v>265</v>
      </c>
      <c r="G29" s="5">
        <v>12.5</v>
      </c>
      <c r="H29" s="6">
        <f t="shared" si="0"/>
        <v>7.6044536271809002E-2</v>
      </c>
      <c r="I29" s="6">
        <f t="shared" si="1"/>
        <v>3.0798037190082648E-2</v>
      </c>
      <c r="J29" s="7">
        <f t="shared" si="2"/>
        <v>3419.3370457358492</v>
      </c>
      <c r="K29" s="7">
        <f t="shared" si="3"/>
        <v>3930.2724663630447</v>
      </c>
      <c r="L29" s="7">
        <f t="shared" si="4"/>
        <v>65.504541106050752</v>
      </c>
      <c r="M29" s="8">
        <f t="shared" si="5"/>
        <v>4.4019051623266101</v>
      </c>
    </row>
    <row r="30" spans="1:13" x14ac:dyDescent="0.35">
      <c r="A30" s="9">
        <v>46</v>
      </c>
      <c r="B30" s="9" t="s">
        <v>31</v>
      </c>
      <c r="C30" s="1" t="s">
        <v>15</v>
      </c>
      <c r="D30" s="16">
        <v>354.6</v>
      </c>
      <c r="E30" s="1">
        <v>13.8</v>
      </c>
      <c r="F30" s="5">
        <v>265</v>
      </c>
      <c r="G30" s="5">
        <v>15</v>
      </c>
      <c r="H30" s="6">
        <f t="shared" si="0"/>
        <v>9.1253443526170805E-2</v>
      </c>
      <c r="I30" s="6">
        <f t="shared" si="1"/>
        <v>3.6957644628099182E-2</v>
      </c>
      <c r="J30" s="7">
        <f t="shared" si="2"/>
        <v>3349.6292105660377</v>
      </c>
      <c r="K30" s="7">
        <f t="shared" si="3"/>
        <v>3850.148517891997</v>
      </c>
      <c r="L30" s="7">
        <f t="shared" si="4"/>
        <v>64.169141964866611</v>
      </c>
      <c r="M30" s="8">
        <f t="shared" si="5"/>
        <v>4.3121663400390364</v>
      </c>
    </row>
    <row r="31" spans="1:13" x14ac:dyDescent="0.35">
      <c r="A31" s="1">
        <v>47</v>
      </c>
      <c r="B31" s="1" t="s">
        <v>32</v>
      </c>
      <c r="C31" s="5" t="s">
        <v>14</v>
      </c>
      <c r="D31" s="16">
        <v>341.6</v>
      </c>
      <c r="E31" s="1">
        <v>13.7</v>
      </c>
      <c r="F31" s="5">
        <v>265</v>
      </c>
      <c r="G31" s="5">
        <v>15</v>
      </c>
      <c r="H31" s="6">
        <f t="shared" si="0"/>
        <v>9.1253443526170805E-2</v>
      </c>
      <c r="I31" s="6">
        <f t="shared" si="1"/>
        <v>3.6957644628099182E-2</v>
      </c>
      <c r="J31" s="7">
        <f t="shared" si="2"/>
        <v>3230.5717856603774</v>
      </c>
      <c r="K31" s="7">
        <f t="shared" si="3"/>
        <v>3713.3009030579046</v>
      </c>
      <c r="L31" s="7">
        <f t="shared" si="4"/>
        <v>61.888348384298411</v>
      </c>
      <c r="M31" s="8">
        <f t="shared" si="5"/>
        <v>4.1588970114248527</v>
      </c>
    </row>
    <row r="32" spans="1:13" x14ac:dyDescent="0.35">
      <c r="A32" s="9">
        <v>47</v>
      </c>
      <c r="B32" s="9" t="s">
        <v>32</v>
      </c>
      <c r="C32" s="1" t="s">
        <v>15</v>
      </c>
      <c r="D32" s="16">
        <v>342.6</v>
      </c>
      <c r="E32" s="1">
        <v>13.8</v>
      </c>
      <c r="F32" s="5">
        <v>265</v>
      </c>
      <c r="G32" s="5">
        <v>15</v>
      </c>
      <c r="H32" s="6">
        <f t="shared" si="0"/>
        <v>9.1253443526170805E-2</v>
      </c>
      <c r="I32" s="6">
        <f t="shared" si="1"/>
        <v>3.6957644628099182E-2</v>
      </c>
      <c r="J32" s="7">
        <f t="shared" si="2"/>
        <v>3236.2745841509436</v>
      </c>
      <c r="K32" s="7">
        <f t="shared" si="3"/>
        <v>3719.8558438516593</v>
      </c>
      <c r="L32" s="7">
        <f t="shared" si="4"/>
        <v>61.997597397527656</v>
      </c>
      <c r="M32" s="8">
        <f t="shared" si="5"/>
        <v>4.1662385451138579</v>
      </c>
    </row>
    <row r="34" spans="1:16" ht="15" thickBot="1" x14ac:dyDescent="0.4">
      <c r="L34" s="18" t="s">
        <v>18</v>
      </c>
      <c r="M34" s="18" t="s">
        <v>19</v>
      </c>
      <c r="O34" s="20" t="s">
        <v>41</v>
      </c>
      <c r="P34" s="20" t="s">
        <v>42</v>
      </c>
    </row>
    <row r="35" spans="1:16" x14ac:dyDescent="0.35">
      <c r="K35" s="21" t="s">
        <v>34</v>
      </c>
      <c r="L35" s="22">
        <f>AVERAGE(L9,L15,L21,L27)</f>
        <v>55.093916287139443</v>
      </c>
      <c r="M35" s="22">
        <f>AVERAGE(M9,M15,M21,M27)</f>
        <v>3.7023111744957697</v>
      </c>
      <c r="N35" s="21" t="s">
        <v>34</v>
      </c>
      <c r="O35" s="30">
        <f>STDEV(L9,L15,L21,L27)/2</f>
        <v>0.8595203793409959</v>
      </c>
      <c r="P35" s="30">
        <f>STDEV(M9,M15,M21,M27)/2</f>
        <v>5.7759769491714873E-2</v>
      </c>
    </row>
    <row r="36" spans="1:16" x14ac:dyDescent="0.35">
      <c r="A36" t="s">
        <v>50</v>
      </c>
      <c r="K36" s="23" t="s">
        <v>35</v>
      </c>
      <c r="L36" s="12">
        <f>AVERAGE(L10,L16,L22,L28)</f>
        <v>54.610231186293632</v>
      </c>
      <c r="M36" s="12">
        <f>AVERAGE(M10,M16,M22,M28)</f>
        <v>3.6698075357189319</v>
      </c>
      <c r="N36" s="23" t="s">
        <v>35</v>
      </c>
      <c r="O36" s="19">
        <f>STDEV(L10,L16,L22,L28)/2</f>
        <v>0.74235399241967082</v>
      </c>
      <c r="P36" s="19">
        <f>STDEV(M10,M16,M22,M28)/2</f>
        <v>4.9886188290602006E-2</v>
      </c>
    </row>
    <row r="37" spans="1:16" x14ac:dyDescent="0.35">
      <c r="A37" t="s">
        <v>52</v>
      </c>
      <c r="K37" s="23" t="s">
        <v>36</v>
      </c>
      <c r="L37" s="12">
        <f>AVERAGE(L11,L17,L23,L31)</f>
        <v>59.237661136412918</v>
      </c>
      <c r="M37" s="12">
        <f>AVERAGE(M11,M17,M23,M31)</f>
        <v>3.9807708283669481</v>
      </c>
      <c r="N37" s="23" t="s">
        <v>36</v>
      </c>
      <c r="O37" s="19">
        <f>STDEV(L11,L17,L23,L31)/2</f>
        <v>1.1436273846115095</v>
      </c>
      <c r="P37" s="19">
        <f>STDEV(M11,M17,M23,M31)/2</f>
        <v>7.6851760245893463E-2</v>
      </c>
    </row>
    <row r="38" spans="1:16" x14ac:dyDescent="0.35">
      <c r="K38" s="23" t="s">
        <v>37</v>
      </c>
      <c r="L38" s="12">
        <f>AVERAGE(L12,L18,L24,L32)</f>
        <v>58.819661374972881</v>
      </c>
      <c r="M38" s="12">
        <f>AVERAGE(M12,M18,M24,M32)</f>
        <v>3.9526812443981778</v>
      </c>
      <c r="N38" s="23" t="s">
        <v>37</v>
      </c>
      <c r="O38" s="19">
        <f>STDEV(L12,L18,L24,L32)/2</f>
        <v>1.3060204529161488</v>
      </c>
      <c r="P38" s="19">
        <f>STDEV(M12,M18,M24,M32)/2</f>
        <v>8.7764574435965151E-2</v>
      </c>
    </row>
    <row r="39" spans="1:16" x14ac:dyDescent="0.35">
      <c r="K39" s="23" t="s">
        <v>38</v>
      </c>
      <c r="L39" s="12">
        <f>AVERAGE(L13,L19,L25,L29)</f>
        <v>63.240114933853818</v>
      </c>
      <c r="M39" s="12">
        <f>AVERAGE(M13,M19,M25,M29)</f>
        <v>4.2497357235549762</v>
      </c>
      <c r="N39" s="23" t="s">
        <v>38</v>
      </c>
      <c r="O39" s="19">
        <f>STDEV(L13,L19,L25,L29)/2</f>
        <v>1.3350947831077227</v>
      </c>
      <c r="P39" s="19">
        <f>STDEV(M13,M19,M25,M29)/2</f>
        <v>8.9718369424838976E-2</v>
      </c>
    </row>
    <row r="40" spans="1:16" x14ac:dyDescent="0.35">
      <c r="K40" s="23" t="s">
        <v>39</v>
      </c>
      <c r="L40" s="12">
        <f>AVERAGE(L14,L20,L26,L30)</f>
        <v>62.352110865322047</v>
      </c>
      <c r="M40" s="12">
        <f>AVERAGE(M14,M20,M26,M30)</f>
        <v>4.1900618501496414</v>
      </c>
      <c r="N40" s="23" t="s">
        <v>39</v>
      </c>
      <c r="O40" s="19">
        <f>STDEV(L14,L20,L26,L30)/2</f>
        <v>0.82009104422243129</v>
      </c>
      <c r="P40" s="19">
        <f>STDEV(M14,M20,M26,M30)/2</f>
        <v>5.5110118171747435E-2</v>
      </c>
    </row>
    <row r="41" spans="1:16" x14ac:dyDescent="0.35">
      <c r="K41" s="25"/>
      <c r="L41" s="9"/>
      <c r="M41" s="26"/>
      <c r="N41" s="25"/>
      <c r="O41" s="9"/>
      <c r="P41" s="33"/>
    </row>
    <row r="42" spans="1:16" x14ac:dyDescent="0.35">
      <c r="K42" s="23" t="s">
        <v>33</v>
      </c>
      <c r="L42" s="12">
        <f>AVERAGE(L9,L10,L15,L16,L21,L22,L27,L28)</f>
        <v>54.852073736716534</v>
      </c>
      <c r="M42" s="12">
        <f>AVERAGE(M9,M10,M15,M16,M21,M22,M27,M28)</f>
        <v>3.6860593551073508</v>
      </c>
      <c r="N42" s="23" t="s">
        <v>33</v>
      </c>
      <c r="O42" s="19">
        <f>STDEV(M9,M10,M15,M16,M21,M22,M27,M28)/2.8</f>
        <v>3.6223624695045552E-2</v>
      </c>
      <c r="P42" s="19">
        <f>STDEV(M9,M10,M15,M16,M21,M22,M27,M28)/2.8</f>
        <v>3.6223624695045552E-2</v>
      </c>
    </row>
    <row r="43" spans="1:16" x14ac:dyDescent="0.35">
      <c r="K43" s="23" t="s">
        <v>32</v>
      </c>
      <c r="L43" s="12">
        <f>AVERAGE(L11,L12,L17,L18,L23,L24,L31,L32)</f>
        <v>59.028661255692903</v>
      </c>
      <c r="M43" s="12">
        <f>AVERAGE(M11,M12,M17,M18,M23,M24,M31,M32)</f>
        <v>3.9667260363825623</v>
      </c>
      <c r="N43" s="23" t="s">
        <v>32</v>
      </c>
      <c r="O43" s="19">
        <f>STDEV(L11,L12,L17,L18,L23,L24,L31,L32)/2.8</f>
        <v>0.81566661263385942</v>
      </c>
      <c r="P43" s="19">
        <f>STDEV(M11,M12,M17,M18,M23,M24,M31,M32)/2.8</f>
        <v>5.4812796368995338E-2</v>
      </c>
    </row>
    <row r="44" spans="1:16" x14ac:dyDescent="0.35">
      <c r="K44" s="23" t="s">
        <v>31</v>
      </c>
      <c r="L44" s="12">
        <f>AVERAGE(L13,L14,L19,L20,L25,L26,L29,L30)</f>
        <v>62.796112899587925</v>
      </c>
      <c r="M44" s="12">
        <f>AVERAGE(M13,M14,M19,M20,M25,M26,M29,M30)</f>
        <v>4.2198987868523083</v>
      </c>
      <c r="N44" s="23" t="s">
        <v>31</v>
      </c>
      <c r="O44" s="19">
        <f>STDEV(L13,L14,L19,L20,L25,L26,L29,L30)/2.8</f>
        <v>0.75203115703273038</v>
      </c>
      <c r="P44" s="19">
        <f>STDEV(M13,M14,M19,M20,M25,M26,M29,M30)/2.8</f>
        <v>5.0536493752599478E-2</v>
      </c>
    </row>
    <row r="45" spans="1:16" x14ac:dyDescent="0.35">
      <c r="K45" s="25"/>
      <c r="L45" s="9"/>
      <c r="M45" s="26"/>
      <c r="N45" s="25"/>
      <c r="O45" s="9"/>
      <c r="P45" s="33"/>
    </row>
    <row r="46" spans="1:16" x14ac:dyDescent="0.35">
      <c r="K46" s="23" t="s">
        <v>26</v>
      </c>
      <c r="L46" s="12">
        <f>AVERAGE(L9,L11,L13,L15,L17,L19,L21,L23,L25,L27,L29,L31)</f>
        <v>59.190564119135395</v>
      </c>
      <c r="M46" s="24">
        <f>AVERAGE(M9,M11,M13,M15,M17,M19,M21,M23,M25,M27,M29,M31)</f>
        <v>3.9776059088058986</v>
      </c>
      <c r="N46" s="23" t="s">
        <v>26</v>
      </c>
      <c r="O46" s="19">
        <f>STDEV(L9,L11,L13,L15,L17,L19,L21,L23,L25,L27,L29,L31)/3.5</f>
        <v>1.1515386401075607</v>
      </c>
      <c r="P46" s="32">
        <f>STDEV(M9,M11,M13,M15,M17,M19,M21,M23,M25,M27,M29,M31)/3.5</f>
        <v>7.7383396615228084E-2</v>
      </c>
    </row>
    <row r="47" spans="1:16" ht="15" thickBot="1" x14ac:dyDescent="0.4">
      <c r="K47" s="27" t="s">
        <v>15</v>
      </c>
      <c r="L47" s="28">
        <f>AVERAGE(L10,L12,L14,L16,L18,L20,L22,L24,L26,L28,L30,L32)</f>
        <v>58.594001142196191</v>
      </c>
      <c r="M47" s="29">
        <f>AVERAGE(M10,M12,M14,M16,M18,M20,M22,M24,M26,M28,M30,M32)</f>
        <v>3.9375168767555837</v>
      </c>
      <c r="N47" s="27" t="s">
        <v>15</v>
      </c>
      <c r="O47" s="31">
        <f>STDEV(L10,L12,L14,L16,L18,L20,L22,L24,L26,L28,L30,L32)/3.5</f>
        <v>1.0736543996928292</v>
      </c>
      <c r="P47" s="34">
        <f>STDEV(M10,M12,M14,M16,M18,M20,M22,M24,M26,M28,M30,M32)/3.5</f>
        <v>7.2149575659358117E-2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2019-11-08T19:45:27Z</dcterms:modified>
</cp:coreProperties>
</file>