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 filterPrivacy="1"/>
  <xr:revisionPtr revIDLastSave="2" documentId="13_ncr:1_{B99E65A8-76F2-D04D-B142-EAEA77C66AB9}" xr6:coauthVersionLast="47" xr6:coauthVersionMax="47" xr10:uidLastSave="{6A268762-28CC-45CA-855B-C38202595B8B}"/>
  <bookViews>
    <workbookView xWindow="1940" yWindow="540" windowWidth="22260" windowHeight="19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0" i="1"/>
  <c r="I11" i="1"/>
  <c r="I12" i="1"/>
  <c r="I13" i="1"/>
  <c r="I14" i="1"/>
  <c r="I15" i="1"/>
  <c r="I16" i="1"/>
  <c r="I17" i="1"/>
  <c r="I10" i="1"/>
  <c r="F17" i="1" l="1"/>
  <c r="E17" i="1"/>
  <c r="V17" i="1"/>
  <c r="P17" i="1"/>
  <c r="Q17" i="1" s="1"/>
  <c r="V16" i="1"/>
  <c r="P16" i="1"/>
  <c r="Q16" i="1" s="1"/>
  <c r="F16" i="1"/>
  <c r="E16" i="1"/>
  <c r="V15" i="1"/>
  <c r="P15" i="1"/>
  <c r="Q15" i="1" s="1"/>
  <c r="F15" i="1"/>
  <c r="E15" i="1"/>
  <c r="V14" i="1"/>
  <c r="P14" i="1"/>
  <c r="Q14" i="1" s="1"/>
  <c r="F14" i="1"/>
  <c r="E14" i="1"/>
  <c r="V13" i="1"/>
  <c r="P13" i="1"/>
  <c r="Q13" i="1" s="1"/>
  <c r="F13" i="1"/>
  <c r="E13" i="1"/>
  <c r="V12" i="1"/>
  <c r="P12" i="1"/>
  <c r="Q12" i="1" s="1"/>
  <c r="F12" i="1"/>
  <c r="E12" i="1"/>
  <c r="V11" i="1"/>
  <c r="P11" i="1"/>
  <c r="Q11" i="1" s="1"/>
  <c r="F11" i="1"/>
  <c r="E11" i="1"/>
  <c r="V10" i="1"/>
  <c r="P10" i="1"/>
  <c r="Q10" i="1" s="1"/>
  <c r="F10" i="1"/>
  <c r="E10" i="1"/>
  <c r="B39" i="1" l="1"/>
  <c r="R11" i="1"/>
  <c r="R10" i="1"/>
  <c r="B32" i="1"/>
  <c r="B42" i="1"/>
  <c r="B43" i="1"/>
  <c r="B33" i="1"/>
  <c r="B37" i="1"/>
  <c r="B27" i="1"/>
  <c r="B38" i="1"/>
  <c r="B28" i="1"/>
  <c r="R12" i="1"/>
  <c r="D38" i="1" s="1"/>
  <c r="R13" i="1"/>
  <c r="R14" i="1"/>
  <c r="D40" i="1" s="1"/>
  <c r="R15" i="1"/>
  <c r="R16" i="1"/>
  <c r="R17" i="1"/>
  <c r="B40" i="1"/>
  <c r="D27" i="1"/>
  <c r="D37" i="1"/>
  <c r="B29" i="1"/>
  <c r="B30" i="1"/>
  <c r="D29" i="1" l="1"/>
  <c r="D32" i="1"/>
  <c r="D30" i="1"/>
  <c r="D43" i="1"/>
  <c r="D42" i="1"/>
  <c r="D39" i="1"/>
  <c r="D28" i="1"/>
  <c r="D33" i="1"/>
</calcChain>
</file>

<file path=xl/sharedStrings.xml><?xml version="1.0" encoding="utf-8"?>
<sst xmlns="http://schemas.openxmlformats.org/spreadsheetml/2006/main" count="54" uniqueCount="36">
  <si>
    <t>2019 Marsden Oats</t>
  </si>
  <si>
    <t>Oat Variety: Welter INO9201</t>
  </si>
  <si>
    <t>Date Planted:  4/16/2019</t>
  </si>
  <si>
    <t>Harvest Date: 7/24/2019</t>
  </si>
  <si>
    <t>Oat Grain</t>
  </si>
  <si>
    <t>Oat Straw</t>
  </si>
  <si>
    <t>Straw Moisture Samples</t>
  </si>
  <si>
    <t>Plot</t>
  </si>
  <si>
    <t>Treatment</t>
  </si>
  <si>
    <t>lbs/plot</t>
  </si>
  <si>
    <t>lbs/acre</t>
  </si>
  <si>
    <t>bu/acre</t>
  </si>
  <si>
    <t>% moisture</t>
  </si>
  <si>
    <t>Test Weight (lbs/bu)</t>
  </si>
  <si>
    <t>bu/ac @ 0% moisture</t>
  </si>
  <si>
    <t>bu/acre at 14% moisture</t>
  </si>
  <si>
    <t>Bale wt (lbs)</t>
  </si>
  <si>
    <t>ton/ac</t>
  </si>
  <si>
    <t>dry ton/ac</t>
  </si>
  <si>
    <t>Wet weight(g)</t>
  </si>
  <si>
    <t>Dry wt (g)</t>
  </si>
  <si>
    <t>O3</t>
  </si>
  <si>
    <t>O4</t>
  </si>
  <si>
    <t>49*</t>
  </si>
  <si>
    <t>*Plot 49 suffered some flooding in the early spring. Harvest area was reduced from 16,000 sq. ft. to 15,000 sq. ft.</t>
  </si>
  <si>
    <t>Equipment Notes:</t>
  </si>
  <si>
    <t>Grain was harvested with a John Deere 9450 plot combine. Weights, test weight and % moisture taken from the combine.</t>
  </si>
  <si>
    <t>Straw was baled and weighed with a John Deere 6140R tractor and a John Deere 458 silage baler.</t>
  </si>
  <si>
    <t>Means</t>
  </si>
  <si>
    <t>Grain (bu/ac)</t>
  </si>
  <si>
    <t>Straw (dry ton/ac)</t>
  </si>
  <si>
    <t>Block 1</t>
  </si>
  <si>
    <t>Block 2</t>
  </si>
  <si>
    <t>Block 3</t>
  </si>
  <si>
    <t>Block 4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</si>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</sst>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3"/>
  <sheetViews>
    <sheetView tabSelected="1" topLeftCell="A5" workbookViewId="0">
      <selection activeCell="K21" sqref="K21"/>
    </sheetView>
  </sheetViews>
  <sheetFormatPr defaultColWidth="8.85546875" defaultRowHeight="15"/>
  <cols>
    <col min="2" max="2" width="11.7109375" customWidth="1"/>
    <col min="3" max="3" width="11" bestFit="1" customWidth="1"/>
    <col min="4" max="5" width="11" customWidth="1"/>
    <col min="6" max="6" width="10.140625" bestFit="1" customWidth="1"/>
    <col min="7" max="7" width="11.42578125" bestFit="1" customWidth="1"/>
    <col min="9" max="9" width="20.28515625" bestFit="1" customWidth="1"/>
    <col min="10" max="10" width="23.140625" bestFit="1" customWidth="1"/>
    <col min="15" max="15" width="10.140625" customWidth="1"/>
    <col min="16" max="16" width="10.28515625" bestFit="1" customWidth="1"/>
    <col min="17" max="17" width="9.85546875" bestFit="1" customWidth="1"/>
    <col min="18" max="18" width="10.140625" bestFit="1" customWidth="1"/>
    <col min="20" max="20" width="11.42578125" customWidth="1"/>
  </cols>
  <sheetData>
    <row r="2" spans="1:22" ht="18.95">
      <c r="A2" s="5" t="s">
        <v>0</v>
      </c>
    </row>
    <row r="3" spans="1:22">
      <c r="A3" t="s">
        <v>1</v>
      </c>
    </row>
    <row r="4" spans="1:22">
      <c r="A4" t="s">
        <v>2</v>
      </c>
    </row>
    <row r="5" spans="1:22">
      <c r="A5" t="s">
        <v>3</v>
      </c>
    </row>
    <row r="7" spans="1:22">
      <c r="D7" s="19" t="s">
        <v>4</v>
      </c>
      <c r="E7" s="19"/>
      <c r="F7" s="19"/>
      <c r="G7" s="19"/>
      <c r="O7" s="19" t="s">
        <v>5</v>
      </c>
      <c r="P7" s="19"/>
      <c r="Q7" s="19"/>
      <c r="R7" s="19"/>
      <c r="T7" s="19" t="s">
        <v>6</v>
      </c>
      <c r="U7" s="19"/>
      <c r="V7" s="19"/>
    </row>
    <row r="8" spans="1:22" ht="15.95" thickBot="1"/>
    <row r="9" spans="1:22">
      <c r="A9" s="1" t="s">
        <v>7</v>
      </c>
      <c r="B9" s="1" t="s">
        <v>8</v>
      </c>
      <c r="C9" s="16"/>
      <c r="D9" s="1" t="s">
        <v>9</v>
      </c>
      <c r="E9" s="10" t="s">
        <v>10</v>
      </c>
      <c r="F9" s="11" t="s">
        <v>11</v>
      </c>
      <c r="G9" s="12" t="s">
        <v>12</v>
      </c>
      <c r="H9" s="1" t="s">
        <v>13</v>
      </c>
      <c r="I9" s="18" t="s">
        <v>14</v>
      </c>
      <c r="J9" s="18" t="s">
        <v>15</v>
      </c>
      <c r="K9" s="17"/>
      <c r="L9" s="17"/>
      <c r="M9" s="17"/>
      <c r="O9" s="1" t="s">
        <v>16</v>
      </c>
      <c r="P9" s="1" t="s">
        <v>10</v>
      </c>
      <c r="Q9" s="1" t="s">
        <v>17</v>
      </c>
      <c r="R9" s="1" t="s">
        <v>18</v>
      </c>
      <c r="T9" s="1" t="s">
        <v>19</v>
      </c>
      <c r="U9" s="1" t="s">
        <v>20</v>
      </c>
      <c r="V9" s="1" t="s">
        <v>12</v>
      </c>
    </row>
    <row r="10" spans="1:22">
      <c r="A10" s="1">
        <v>11</v>
      </c>
      <c r="B10" s="1" t="s">
        <v>21</v>
      </c>
      <c r="C10" s="16"/>
      <c r="D10" s="1">
        <v>1029</v>
      </c>
      <c r="E10" s="9">
        <f>D10*2.5</f>
        <v>2572.5</v>
      </c>
      <c r="F10" s="13">
        <f>D10*2.5/32</f>
        <v>80.390625</v>
      </c>
      <c r="G10" s="12">
        <v>12.7</v>
      </c>
      <c r="H10" s="1">
        <v>32.9</v>
      </c>
      <c r="I10" s="18">
        <f>F10*(100-G10)/100</f>
        <v>70.181015625000001</v>
      </c>
      <c r="J10" s="18">
        <f>I10*1.14</f>
        <v>80.006357812499999</v>
      </c>
      <c r="K10" s="17"/>
      <c r="L10" s="17"/>
      <c r="M10" s="17"/>
      <c r="O10" s="1">
        <v>626</v>
      </c>
      <c r="P10" s="4">
        <f>O10*2.5</f>
        <v>1565</v>
      </c>
      <c r="Q10" s="2">
        <f>P10/2000</f>
        <v>0.78249999999999997</v>
      </c>
      <c r="R10" s="14">
        <f>Q10-(Q10*V10/100)</f>
        <v>0.67173109721432622</v>
      </c>
      <c r="T10" s="1">
        <v>351.8</v>
      </c>
      <c r="U10" s="1">
        <v>302</v>
      </c>
      <c r="V10" s="4">
        <f>(T10-U10)/(T10)*100</f>
        <v>14.155770324047756</v>
      </c>
    </row>
    <row r="11" spans="1:22">
      <c r="A11" s="1">
        <v>14</v>
      </c>
      <c r="B11" s="1" t="s">
        <v>22</v>
      </c>
      <c r="C11" s="16"/>
      <c r="D11" s="1">
        <v>1106</v>
      </c>
      <c r="E11" s="9">
        <f t="shared" ref="E11:E16" si="0">D11*2.5</f>
        <v>2765</v>
      </c>
      <c r="F11" s="13">
        <f t="shared" ref="F11:F16" si="1">D11*2.5/32</f>
        <v>86.40625</v>
      </c>
      <c r="G11" s="12">
        <v>13.4</v>
      </c>
      <c r="H11" s="1">
        <v>32.9</v>
      </c>
      <c r="I11" s="18">
        <f t="shared" ref="I11:I17" si="2">F11*(100-G11)/100</f>
        <v>74.827812499999993</v>
      </c>
      <c r="J11" s="18">
        <f t="shared" ref="J11:J17" si="3">I11*1.14</f>
        <v>85.303706249999991</v>
      </c>
      <c r="K11" s="17"/>
      <c r="L11" s="17"/>
      <c r="M11" s="17"/>
      <c r="O11" s="1">
        <v>453</v>
      </c>
      <c r="P11" s="4">
        <f t="shared" ref="P11:P17" si="4">O11*2.5</f>
        <v>1132.5</v>
      </c>
      <c r="Q11" s="2">
        <f t="shared" ref="Q11:Q17" si="5">P11/2000</f>
        <v>0.56625000000000003</v>
      </c>
      <c r="R11" s="14">
        <f t="shared" ref="R11:R17" si="6">Q11-(Q11*V11/100)</f>
        <v>0.46688316739265717</v>
      </c>
      <c r="T11" s="1">
        <v>321.39999999999998</v>
      </c>
      <c r="U11" s="1">
        <v>265</v>
      </c>
      <c r="V11" s="4">
        <f t="shared" ref="V11:V17" si="7">(T11-U11)/(T11)*100</f>
        <v>17.548226509023017</v>
      </c>
    </row>
    <row r="12" spans="1:22">
      <c r="A12" s="1">
        <v>23</v>
      </c>
      <c r="B12" s="1" t="s">
        <v>21</v>
      </c>
      <c r="C12" s="16"/>
      <c r="D12" s="1">
        <v>1083</v>
      </c>
      <c r="E12" s="9">
        <f t="shared" si="0"/>
        <v>2707.5</v>
      </c>
      <c r="F12" s="13">
        <f t="shared" si="1"/>
        <v>84.609375</v>
      </c>
      <c r="G12" s="12">
        <v>12.8</v>
      </c>
      <c r="H12" s="1">
        <v>32.9</v>
      </c>
      <c r="I12" s="18">
        <f t="shared" si="2"/>
        <v>73.779375000000002</v>
      </c>
      <c r="J12" s="18">
        <f t="shared" si="3"/>
        <v>84.108487499999995</v>
      </c>
      <c r="K12" s="17"/>
      <c r="L12" s="17"/>
      <c r="M12" s="17"/>
      <c r="O12" s="1">
        <v>573</v>
      </c>
      <c r="P12" s="4">
        <f t="shared" si="4"/>
        <v>1432.5</v>
      </c>
      <c r="Q12" s="2">
        <f t="shared" si="5"/>
        <v>0.71625000000000005</v>
      </c>
      <c r="R12" s="14">
        <f t="shared" si="6"/>
        <v>0.59860106998264895</v>
      </c>
      <c r="T12" s="1">
        <v>345.8</v>
      </c>
      <c r="U12" s="1">
        <v>289</v>
      </c>
      <c r="V12" s="4">
        <f t="shared" si="7"/>
        <v>16.425679583574322</v>
      </c>
    </row>
    <row r="13" spans="1:22">
      <c r="A13" s="1">
        <v>29</v>
      </c>
      <c r="B13" s="1" t="s">
        <v>22</v>
      </c>
      <c r="C13" s="16"/>
      <c r="D13" s="1">
        <v>1040</v>
      </c>
      <c r="E13" s="9">
        <f t="shared" si="0"/>
        <v>2600</v>
      </c>
      <c r="F13" s="13">
        <f t="shared" si="1"/>
        <v>81.25</v>
      </c>
      <c r="G13" s="12">
        <v>11.9</v>
      </c>
      <c r="H13" s="1">
        <v>32.9</v>
      </c>
      <c r="I13" s="18">
        <f t="shared" si="2"/>
        <v>71.581249999999997</v>
      </c>
      <c r="J13" s="18">
        <f t="shared" si="3"/>
        <v>81.602624999999989</v>
      </c>
      <c r="K13" s="17"/>
      <c r="L13" s="17"/>
      <c r="M13" s="17"/>
      <c r="O13" s="1">
        <v>366</v>
      </c>
      <c r="P13" s="4">
        <f t="shared" si="4"/>
        <v>915</v>
      </c>
      <c r="Q13" s="2">
        <f t="shared" si="5"/>
        <v>0.45750000000000002</v>
      </c>
      <c r="R13" s="14">
        <f t="shared" si="6"/>
        <v>0.39873089519650656</v>
      </c>
      <c r="T13" s="1">
        <v>274.8</v>
      </c>
      <c r="U13" s="1">
        <v>239.5</v>
      </c>
      <c r="V13" s="4">
        <f t="shared" si="7"/>
        <v>12.845705967976714</v>
      </c>
    </row>
    <row r="14" spans="1:22">
      <c r="A14" s="1">
        <v>32</v>
      </c>
      <c r="B14" s="1" t="s">
        <v>22</v>
      </c>
      <c r="C14" s="16"/>
      <c r="D14" s="1">
        <v>1089</v>
      </c>
      <c r="E14" s="9">
        <f t="shared" si="0"/>
        <v>2722.5</v>
      </c>
      <c r="F14" s="13">
        <f t="shared" si="1"/>
        <v>85.078125</v>
      </c>
      <c r="G14" s="12">
        <v>13.6</v>
      </c>
      <c r="H14" s="1">
        <v>32.9</v>
      </c>
      <c r="I14" s="18">
        <f t="shared" si="2"/>
        <v>73.507500000000007</v>
      </c>
      <c r="J14" s="18">
        <f t="shared" si="3"/>
        <v>83.798550000000006</v>
      </c>
      <c r="K14" s="17"/>
      <c r="L14" s="17"/>
      <c r="M14" s="17"/>
      <c r="O14" s="1">
        <v>528</v>
      </c>
      <c r="P14" s="4">
        <f t="shared" si="4"/>
        <v>1320</v>
      </c>
      <c r="Q14" s="2">
        <f t="shared" si="5"/>
        <v>0.66</v>
      </c>
      <c r="R14" s="14">
        <f t="shared" si="6"/>
        <v>0.56614383338756924</v>
      </c>
      <c r="T14" s="1">
        <v>307.3</v>
      </c>
      <c r="U14" s="1">
        <v>263.60000000000002</v>
      </c>
      <c r="V14" s="4">
        <f t="shared" si="7"/>
        <v>14.220631304913761</v>
      </c>
    </row>
    <row r="15" spans="1:22">
      <c r="A15" s="1">
        <v>38</v>
      </c>
      <c r="B15" s="1" t="s">
        <v>21</v>
      </c>
      <c r="C15" s="16"/>
      <c r="D15" s="1">
        <v>1034</v>
      </c>
      <c r="E15" s="9">
        <f t="shared" si="0"/>
        <v>2585</v>
      </c>
      <c r="F15" s="13">
        <f t="shared" si="1"/>
        <v>80.78125</v>
      </c>
      <c r="G15" s="12">
        <v>15</v>
      </c>
      <c r="H15" s="1">
        <v>32.9</v>
      </c>
      <c r="I15" s="18">
        <f t="shared" si="2"/>
        <v>68.6640625</v>
      </c>
      <c r="J15" s="18">
        <f t="shared" si="3"/>
        <v>78.277031249999993</v>
      </c>
      <c r="K15" s="17"/>
      <c r="L15" s="17"/>
      <c r="M15" s="17"/>
      <c r="O15" s="1">
        <v>634</v>
      </c>
      <c r="P15" s="4">
        <f t="shared" si="4"/>
        <v>1585</v>
      </c>
      <c r="Q15" s="2">
        <f t="shared" si="5"/>
        <v>0.79249999999999998</v>
      </c>
      <c r="R15" s="14">
        <f t="shared" si="6"/>
        <v>0.66671057046979865</v>
      </c>
      <c r="T15" s="1">
        <v>298</v>
      </c>
      <c r="U15" s="1">
        <v>250.7</v>
      </c>
      <c r="V15" s="4">
        <f t="shared" si="7"/>
        <v>15.872483221476513</v>
      </c>
    </row>
    <row r="16" spans="1:22">
      <c r="A16" s="1">
        <v>48</v>
      </c>
      <c r="B16" s="1" t="s">
        <v>21</v>
      </c>
      <c r="C16" s="16"/>
      <c r="D16" s="1">
        <v>939</v>
      </c>
      <c r="E16" s="9">
        <f t="shared" si="0"/>
        <v>2347.5</v>
      </c>
      <c r="F16" s="13">
        <f t="shared" si="1"/>
        <v>73.359375</v>
      </c>
      <c r="G16" s="12">
        <v>13.7</v>
      </c>
      <c r="H16" s="1">
        <v>32.9</v>
      </c>
      <c r="I16" s="18">
        <f t="shared" si="2"/>
        <v>63.309140624999998</v>
      </c>
      <c r="J16" s="18">
        <f t="shared" si="3"/>
        <v>72.172420312499995</v>
      </c>
      <c r="K16" s="17"/>
      <c r="L16" s="17"/>
      <c r="M16" s="17"/>
      <c r="O16" s="1">
        <v>422</v>
      </c>
      <c r="P16" s="4">
        <f t="shared" si="4"/>
        <v>1055</v>
      </c>
      <c r="Q16" s="2">
        <f t="shared" si="5"/>
        <v>0.52749999999999997</v>
      </c>
      <c r="R16" s="14">
        <f t="shared" si="6"/>
        <v>0.46074791318864777</v>
      </c>
      <c r="T16" s="1">
        <v>299.5</v>
      </c>
      <c r="U16" s="1">
        <v>261.60000000000002</v>
      </c>
      <c r="V16" s="4">
        <f t="shared" si="7"/>
        <v>12.65442404006677</v>
      </c>
    </row>
    <row r="17" spans="1:22" ht="15.95" thickBot="1">
      <c r="A17" s="1" t="s">
        <v>23</v>
      </c>
      <c r="B17" s="1" t="s">
        <v>22</v>
      </c>
      <c r="C17" s="16"/>
      <c r="D17" s="1">
        <v>709</v>
      </c>
      <c r="E17" s="9">
        <f>D17*2.25</f>
        <v>1595.25</v>
      </c>
      <c r="F17" s="15">
        <f>D17*2.25/32</f>
        <v>49.8515625</v>
      </c>
      <c r="G17" s="12">
        <v>11.1</v>
      </c>
      <c r="H17" s="1">
        <v>32.9</v>
      </c>
      <c r="I17" s="18">
        <f t="shared" si="2"/>
        <v>44.318039062499999</v>
      </c>
      <c r="J17" s="18">
        <f t="shared" si="3"/>
        <v>50.522564531249991</v>
      </c>
      <c r="K17" s="17"/>
      <c r="L17" s="17"/>
      <c r="M17" s="17"/>
      <c r="O17" s="1">
        <v>346</v>
      </c>
      <c r="P17" s="4">
        <f t="shared" si="4"/>
        <v>865</v>
      </c>
      <c r="Q17" s="2">
        <f t="shared" si="5"/>
        <v>0.4325</v>
      </c>
      <c r="R17" s="14">
        <f t="shared" si="6"/>
        <v>0.37626542233470417</v>
      </c>
      <c r="T17" s="1">
        <v>316.10000000000002</v>
      </c>
      <c r="U17" s="1">
        <v>275</v>
      </c>
      <c r="V17" s="4">
        <f t="shared" si="7"/>
        <v>13.002214489085739</v>
      </c>
    </row>
    <row r="19" spans="1:22">
      <c r="A19" t="s">
        <v>24</v>
      </c>
    </row>
    <row r="21" spans="1:22">
      <c r="A21" t="s">
        <v>25</v>
      </c>
    </row>
    <row r="22" spans="1:22">
      <c r="A22" t="s">
        <v>26</v>
      </c>
    </row>
    <row r="23" spans="1:22">
      <c r="A23" t="s">
        <v>27</v>
      </c>
    </row>
    <row r="25" spans="1:22">
      <c r="A25" s="7" t="s">
        <v>28</v>
      </c>
    </row>
    <row r="26" spans="1:22">
      <c r="A26" s="6"/>
      <c r="B26" s="1" t="s">
        <v>29</v>
      </c>
      <c r="C26" s="6"/>
      <c r="D26" s="1" t="s">
        <v>30</v>
      </c>
    </row>
    <row r="27" spans="1:22">
      <c r="A27" s="1" t="s">
        <v>31</v>
      </c>
      <c r="B27" s="4">
        <f>AVERAGE(F11,F10)</f>
        <v>83.3984375</v>
      </c>
      <c r="C27" s="6"/>
      <c r="D27" s="2">
        <f>AVERAGE(R11,R10)</f>
        <v>0.56930713230349173</v>
      </c>
    </row>
    <row r="28" spans="1:22">
      <c r="A28" s="1" t="s">
        <v>32</v>
      </c>
      <c r="B28" s="4">
        <f>AVERAGEA(F13,F12)</f>
        <v>82.9296875</v>
      </c>
      <c r="C28" s="6"/>
      <c r="D28" s="2">
        <f>AVERAGE(R13,R12)</f>
        <v>0.49866598258957773</v>
      </c>
    </row>
    <row r="29" spans="1:22">
      <c r="A29" s="1" t="s">
        <v>33</v>
      </c>
      <c r="B29" s="4">
        <f>AVERAGEA(F15,F14)</f>
        <v>82.9296875</v>
      </c>
      <c r="C29" s="6"/>
      <c r="D29" s="2">
        <f>AVERAGE(R15,R14)</f>
        <v>0.61642720192868394</v>
      </c>
    </row>
    <row r="30" spans="1:22">
      <c r="A30" s="1" t="s">
        <v>34</v>
      </c>
      <c r="B30" s="4">
        <f>AVERAGE(F17,F16)</f>
        <v>61.60546875</v>
      </c>
      <c r="C30" s="6"/>
      <c r="D30" s="2">
        <f>AVERAGE(R17,R16)</f>
        <v>0.418506667761676</v>
      </c>
    </row>
    <row r="31" spans="1:22">
      <c r="A31" s="6"/>
      <c r="B31" s="6"/>
      <c r="C31" s="6"/>
      <c r="D31" s="6"/>
    </row>
    <row r="32" spans="1:22">
      <c r="A32" s="1" t="s">
        <v>21</v>
      </c>
      <c r="B32" s="4">
        <f>AVERAGE(F10,F12,F15,F16)</f>
        <v>79.78515625</v>
      </c>
      <c r="C32" s="6"/>
      <c r="D32" s="2">
        <f>AVERAGE(R11,R13,R15,R17)</f>
        <v>0.47714751384841664</v>
      </c>
    </row>
    <row r="33" spans="1:4">
      <c r="A33" s="1" t="s">
        <v>22</v>
      </c>
      <c r="B33" s="4">
        <f>AVERAGE(F11,F13,F14,F17)</f>
        <v>75.646484375</v>
      </c>
      <c r="C33" s="6"/>
      <c r="D33" s="2">
        <f>AVERAGE(R10,R12,R14,R16)</f>
        <v>0.574305978443298</v>
      </c>
    </row>
    <row r="35" spans="1:4">
      <c r="A35" s="8" t="s">
        <v>35</v>
      </c>
    </row>
    <row r="36" spans="1:4">
      <c r="A36" s="6"/>
      <c r="B36" s="1" t="s">
        <v>29</v>
      </c>
      <c r="C36" s="6"/>
      <c r="D36" s="1" t="s">
        <v>30</v>
      </c>
    </row>
    <row r="37" spans="1:4">
      <c r="A37" s="1" t="s">
        <v>31</v>
      </c>
      <c r="B37" s="3">
        <f>STDEV(F11,F10)/1.4</f>
        <v>3.0383494504109465</v>
      </c>
      <c r="C37" s="6"/>
      <c r="D37" s="2">
        <f>STDEV(R11,R10)/1.4</f>
        <v>0.10346382877780586</v>
      </c>
    </row>
    <row r="38" spans="1:4">
      <c r="A38" s="1" t="s">
        <v>32</v>
      </c>
      <c r="B38" s="3">
        <f>STDEV(F13,F12)/1.4</f>
        <v>1.6967406021775417</v>
      </c>
      <c r="C38" s="6"/>
      <c r="D38" s="2">
        <f t="shared" ref="D38:D40" si="8">STDEV(R12,R11)/1.4</f>
        <v>6.6527587232179691E-2</v>
      </c>
    </row>
    <row r="39" spans="1:4">
      <c r="A39" s="1" t="s">
        <v>33</v>
      </c>
      <c r="B39" s="3">
        <f>STDEV(F15,F14)/1.4</f>
        <v>2.1702496074363906</v>
      </c>
      <c r="C39" s="6"/>
      <c r="D39" s="2">
        <f t="shared" si="8"/>
        <v>0.10094968282015863</v>
      </c>
    </row>
    <row r="40" spans="1:4">
      <c r="A40" s="1" t="s">
        <v>34</v>
      </c>
      <c r="B40" s="3">
        <f>STDEV(F17,F16)/1.4</f>
        <v>11.873238306865634</v>
      </c>
      <c r="C40" s="6"/>
      <c r="D40" s="2">
        <f t="shared" si="8"/>
        <v>8.4556302752332058E-2</v>
      </c>
    </row>
    <row r="41" spans="1:4">
      <c r="A41" s="6"/>
      <c r="B41" s="6"/>
      <c r="C41" s="6"/>
      <c r="D41" s="6"/>
    </row>
    <row r="42" spans="1:4">
      <c r="A42" s="1" t="s">
        <v>21</v>
      </c>
      <c r="B42" s="3">
        <f>STDEV(F10,F12,F15,F16)/2</f>
        <v>2.3438313787955316</v>
      </c>
      <c r="C42" s="6"/>
      <c r="D42" s="2">
        <f>STDEV(R11,R13,R15,R17)/2</f>
        <v>6.6059235862459889E-2</v>
      </c>
    </row>
    <row r="43" spans="1:4">
      <c r="A43" s="1" t="s">
        <v>22</v>
      </c>
      <c r="B43" s="3">
        <f>STDEV(F11,F13,F14,F17)/2</f>
        <v>8.6674957123393614</v>
      </c>
      <c r="C43" s="6"/>
      <c r="D43" s="2">
        <f>STDEV(R12,R14,R16,R18)/2</f>
        <v>3.6035436864308719E-2</v>
      </c>
    </row>
  </sheetData>
  <mergeCells count="3">
    <mergeCell ref="D7:G7"/>
    <mergeCell ref="O7:R7"/>
    <mergeCell ref="T7:V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Nguyen</cp:lastModifiedBy>
  <cp:revision/>
  <dcterms:created xsi:type="dcterms:W3CDTF">2015-06-05T18:17:20Z</dcterms:created>
  <dcterms:modified xsi:type="dcterms:W3CDTF">2024-01-30T21:13:35Z</dcterms:modified>
  <cp:category/>
  <cp:contentStatus/>
</cp:coreProperties>
</file>