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04"/>
  <workbookPr filterPrivacy="1"/>
  <xr:revisionPtr revIDLastSave="0" documentId="13_ncr:1_{492E840F-3C6D-2D46-9A58-C7B38409EC9D}" xr6:coauthVersionLast="47" xr6:coauthVersionMax="47" xr10:uidLastSave="{00000000-0000-0000-0000-000000000000}"/>
  <bookViews>
    <workbookView xWindow="9220" yWindow="1500" windowWidth="23700" windowHeight="21740" xr2:uid="{00000000-000D-0000-FFFF-FFFF00000000}"/>
  </bookViews>
  <sheets>
    <sheet name="Corn" sheetId="2" r:id="rId1"/>
    <sheet name="Soybean" sheetId="1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9" i="2" l="1"/>
  <c r="H32" i="1" l="1"/>
  <c r="J32" i="1" s="1"/>
  <c r="K32" i="1" s="1"/>
  <c r="H31" i="1"/>
  <c r="J31" i="1" s="1"/>
  <c r="K31" i="1" s="1"/>
  <c r="M31" i="1" s="1"/>
  <c r="H30" i="1"/>
  <c r="J30" i="1" s="1"/>
  <c r="K30" i="1" s="1"/>
  <c r="H29" i="1"/>
  <c r="I29" i="1" s="1"/>
  <c r="H28" i="1"/>
  <c r="J28" i="1" s="1"/>
  <c r="K28" i="1" s="1"/>
  <c r="H27" i="1"/>
  <c r="J27" i="1" s="1"/>
  <c r="K27" i="1" s="1"/>
  <c r="M27" i="1" s="1"/>
  <c r="H26" i="1"/>
  <c r="J26" i="1" s="1"/>
  <c r="K26" i="1" s="1"/>
  <c r="H25" i="1"/>
  <c r="J25" i="1" s="1"/>
  <c r="K25" i="1" s="1"/>
  <c r="M25" i="1" s="1"/>
  <c r="H24" i="1"/>
  <c r="J24" i="1" s="1"/>
  <c r="K24" i="1" s="1"/>
  <c r="H23" i="1"/>
  <c r="J23" i="1" s="1"/>
  <c r="K23" i="1" s="1"/>
  <c r="M23" i="1" s="1"/>
  <c r="H22" i="1"/>
  <c r="J22" i="1" s="1"/>
  <c r="K22" i="1" s="1"/>
  <c r="H21" i="1"/>
  <c r="I21" i="1" s="1"/>
  <c r="H20" i="1"/>
  <c r="J20" i="1" s="1"/>
  <c r="K20" i="1" s="1"/>
  <c r="H19" i="1"/>
  <c r="I19" i="1" s="1"/>
  <c r="H18" i="1"/>
  <c r="J18" i="1" s="1"/>
  <c r="K18" i="1" s="1"/>
  <c r="J17" i="1"/>
  <c r="K17" i="1" s="1"/>
  <c r="M17" i="1" s="1"/>
  <c r="H17" i="1"/>
  <c r="I17" i="1" s="1"/>
  <c r="H16" i="1"/>
  <c r="J16" i="1" s="1"/>
  <c r="K16" i="1" s="1"/>
  <c r="H15" i="1"/>
  <c r="I15" i="1" s="1"/>
  <c r="H14" i="1"/>
  <c r="J14" i="1" s="1"/>
  <c r="K14" i="1" s="1"/>
  <c r="H13" i="1"/>
  <c r="I13" i="1" s="1"/>
  <c r="H12" i="1"/>
  <c r="J12" i="1" s="1"/>
  <c r="K12" i="1" s="1"/>
  <c r="H11" i="1"/>
  <c r="I11" i="1" s="1"/>
  <c r="H10" i="1"/>
  <c r="J10" i="1" s="1"/>
  <c r="K10" i="1" s="1"/>
  <c r="H9" i="1"/>
  <c r="I9" i="1" s="1"/>
  <c r="J19" i="1" l="1"/>
  <c r="K19" i="1" s="1"/>
  <c r="M19" i="1" s="1"/>
  <c r="I30" i="1"/>
  <c r="J11" i="1"/>
  <c r="K11" i="1" s="1"/>
  <c r="M11" i="1" s="1"/>
  <c r="I23" i="1"/>
  <c r="J15" i="1"/>
  <c r="K15" i="1" s="1"/>
  <c r="M15" i="1" s="1"/>
  <c r="J13" i="1"/>
  <c r="K13" i="1" s="1"/>
  <c r="M13" i="1" s="1"/>
  <c r="J21" i="1"/>
  <c r="K21" i="1" s="1"/>
  <c r="M21" i="1" s="1"/>
  <c r="I26" i="1"/>
  <c r="J29" i="1"/>
  <c r="K29" i="1" s="1"/>
  <c r="M29" i="1" s="1"/>
  <c r="I31" i="1"/>
  <c r="I25" i="1"/>
  <c r="I28" i="1"/>
  <c r="I10" i="1"/>
  <c r="I12" i="1"/>
  <c r="I14" i="1"/>
  <c r="I16" i="1"/>
  <c r="I18" i="1"/>
  <c r="I20" i="1"/>
  <c r="I22" i="1"/>
  <c r="I27" i="1"/>
  <c r="I24" i="1"/>
  <c r="I32" i="1"/>
  <c r="J9" i="1"/>
  <c r="K9" i="1" s="1"/>
  <c r="M9" i="1" s="1"/>
  <c r="L22" i="1"/>
  <c r="M22" i="1"/>
  <c r="L26" i="1"/>
  <c r="M26" i="1"/>
  <c r="L30" i="1"/>
  <c r="M30" i="1"/>
  <c r="L16" i="1"/>
  <c r="M16" i="1"/>
  <c r="L14" i="1"/>
  <c r="M14" i="1"/>
  <c r="L10" i="1"/>
  <c r="M10" i="1"/>
  <c r="L18" i="1"/>
  <c r="L38" i="1" s="1"/>
  <c r="M18" i="1"/>
  <c r="L24" i="1"/>
  <c r="M24" i="1"/>
  <c r="L28" i="1"/>
  <c r="M28" i="1"/>
  <c r="L32" i="1"/>
  <c r="M32" i="1"/>
  <c r="L12" i="1"/>
  <c r="O38" i="1" s="1"/>
  <c r="M12" i="1"/>
  <c r="L20" i="1"/>
  <c r="M20" i="1"/>
  <c r="L11" i="1"/>
  <c r="L17" i="1"/>
  <c r="L19" i="1"/>
  <c r="L23" i="1"/>
  <c r="L25" i="1"/>
  <c r="L27" i="1"/>
  <c r="L31" i="1"/>
  <c r="O36" i="1" l="1"/>
  <c r="L36" i="1"/>
  <c r="P47" i="1"/>
  <c r="M47" i="1"/>
  <c r="P40" i="1"/>
  <c r="M40" i="1"/>
  <c r="P43" i="1"/>
  <c r="P37" i="1"/>
  <c r="M43" i="1"/>
  <c r="M37" i="1"/>
  <c r="P35" i="1"/>
  <c r="P42" i="1"/>
  <c r="M42" i="1"/>
  <c r="M35" i="1"/>
  <c r="O43" i="1"/>
  <c r="L43" i="1"/>
  <c r="O37" i="1"/>
  <c r="O47" i="1"/>
  <c r="L47" i="1"/>
  <c r="O40" i="1"/>
  <c r="L40" i="1"/>
  <c r="L37" i="1"/>
  <c r="P38" i="1"/>
  <c r="M38" i="1"/>
  <c r="P36" i="1"/>
  <c r="M36" i="1"/>
  <c r="P46" i="1"/>
  <c r="P44" i="1"/>
  <c r="P39" i="1"/>
  <c r="M46" i="1"/>
  <c r="M44" i="1"/>
  <c r="M39" i="1"/>
  <c r="L29" i="1"/>
  <c r="L15" i="1"/>
  <c r="L13" i="1"/>
  <c r="L21" i="1"/>
  <c r="L9" i="1"/>
  <c r="J30" i="2"/>
  <c r="K30" i="2" s="1"/>
  <c r="K29" i="2"/>
  <c r="J29" i="2"/>
  <c r="L29" i="2" s="1"/>
  <c r="M29" i="2" s="1"/>
  <c r="J28" i="2"/>
  <c r="K28" i="2" s="1"/>
  <c r="K27" i="2"/>
  <c r="J27" i="2"/>
  <c r="L27" i="2" s="1"/>
  <c r="M27" i="2" s="1"/>
  <c r="J26" i="2"/>
  <c r="K26" i="2" s="1"/>
  <c r="K25" i="2"/>
  <c r="J25" i="2"/>
  <c r="L25" i="2" s="1"/>
  <c r="M25" i="2" s="1"/>
  <c r="J24" i="2"/>
  <c r="K24" i="2" s="1"/>
  <c r="K23" i="2"/>
  <c r="J23" i="2"/>
  <c r="L23" i="2" s="1"/>
  <c r="M23" i="2" s="1"/>
  <c r="J22" i="2"/>
  <c r="K22" i="2" s="1"/>
  <c r="K21" i="2"/>
  <c r="J21" i="2"/>
  <c r="L21" i="2" s="1"/>
  <c r="M21" i="2" s="1"/>
  <c r="J20" i="2"/>
  <c r="K20" i="2" s="1"/>
  <c r="K19" i="2"/>
  <c r="J19" i="2"/>
  <c r="L19" i="2" s="1"/>
  <c r="M19" i="2" s="1"/>
  <c r="J18" i="2"/>
  <c r="K18" i="2" s="1"/>
  <c r="K17" i="2"/>
  <c r="J17" i="2"/>
  <c r="L17" i="2" s="1"/>
  <c r="M17" i="2" s="1"/>
  <c r="J16" i="2"/>
  <c r="K16" i="2" s="1"/>
  <c r="K15" i="2"/>
  <c r="J15" i="2"/>
  <c r="L15" i="2" s="1"/>
  <c r="M15" i="2" s="1"/>
  <c r="J14" i="2"/>
  <c r="K14" i="2" s="1"/>
  <c r="K13" i="2"/>
  <c r="J13" i="2"/>
  <c r="L13" i="2" s="1"/>
  <c r="M13" i="2" s="1"/>
  <c r="J12" i="2"/>
  <c r="K12" i="2" s="1"/>
  <c r="K11" i="2"/>
  <c r="J11" i="2"/>
  <c r="L11" i="2" s="1"/>
  <c r="M11" i="2" s="1"/>
  <c r="J10" i="2"/>
  <c r="K10" i="2" s="1"/>
  <c r="K9" i="2"/>
  <c r="J9" i="2"/>
  <c r="L9" i="2" s="1"/>
  <c r="M9" i="2" s="1"/>
  <c r="J8" i="2"/>
  <c r="K8" i="2" s="1"/>
  <c r="K7" i="2"/>
  <c r="J7" i="2"/>
  <c r="L7" i="2" s="1"/>
  <c r="M7" i="2" s="1"/>
  <c r="L8" i="2" l="1"/>
  <c r="M8" i="2" s="1"/>
  <c r="O8" i="2" s="1"/>
  <c r="L10" i="2"/>
  <c r="M10" i="2" s="1"/>
  <c r="O10" i="2" s="1"/>
  <c r="L12" i="2"/>
  <c r="M12" i="2" s="1"/>
  <c r="O12" i="2" s="1"/>
  <c r="L14" i="2"/>
  <c r="M14" i="2" s="1"/>
  <c r="O14" i="2" s="1"/>
  <c r="L16" i="2"/>
  <c r="M16" i="2" s="1"/>
  <c r="O16" i="2" s="1"/>
  <c r="L18" i="2"/>
  <c r="M18" i="2" s="1"/>
  <c r="O18" i="2" s="1"/>
  <c r="L20" i="2"/>
  <c r="M20" i="2" s="1"/>
  <c r="O20" i="2" s="1"/>
  <c r="L22" i="2"/>
  <c r="M22" i="2" s="1"/>
  <c r="O22" i="2" s="1"/>
  <c r="L24" i="2"/>
  <c r="M24" i="2" s="1"/>
  <c r="O24" i="2" s="1"/>
  <c r="L26" i="2"/>
  <c r="M26" i="2" s="1"/>
  <c r="O26" i="2" s="1"/>
  <c r="L28" i="2"/>
  <c r="M28" i="2" s="1"/>
  <c r="O28" i="2" s="1"/>
  <c r="L30" i="2"/>
  <c r="M30" i="2" s="1"/>
  <c r="O30" i="2" s="1"/>
  <c r="L35" i="1"/>
  <c r="O35" i="1"/>
  <c r="O42" i="1"/>
  <c r="L42" i="1"/>
  <c r="O46" i="1"/>
  <c r="O39" i="1"/>
  <c r="L46" i="1"/>
  <c r="L44" i="1"/>
  <c r="L39" i="1"/>
  <c r="O44" i="1"/>
  <c r="N23" i="2"/>
  <c r="O23" i="2"/>
  <c r="N9" i="2"/>
  <c r="O9" i="2"/>
  <c r="N17" i="2"/>
  <c r="O17" i="2"/>
  <c r="N25" i="2"/>
  <c r="O25" i="2"/>
  <c r="N7" i="2"/>
  <c r="O7" i="2"/>
  <c r="N11" i="2"/>
  <c r="O11" i="2"/>
  <c r="N19" i="2"/>
  <c r="O19" i="2"/>
  <c r="N27" i="2"/>
  <c r="O27" i="2"/>
  <c r="N15" i="2"/>
  <c r="O15" i="2"/>
  <c r="N13" i="2"/>
  <c r="O13" i="2"/>
  <c r="N21" i="2"/>
  <c r="O21" i="2"/>
  <c r="N29" i="2"/>
  <c r="O29" i="2"/>
  <c r="N8" i="2"/>
  <c r="N10" i="2"/>
  <c r="N16" i="2"/>
  <c r="N18" i="2"/>
  <c r="N20" i="2"/>
  <c r="N24" i="2"/>
  <c r="N26" i="2"/>
  <c r="N28" i="2"/>
  <c r="Q35" i="2" l="1"/>
  <c r="N35" i="2"/>
  <c r="N36" i="2"/>
  <c r="N45" i="2"/>
  <c r="Q36" i="2"/>
  <c r="Q45" i="2"/>
  <c r="R39" i="2"/>
  <c r="N12" i="2"/>
  <c r="R43" i="2"/>
  <c r="R38" i="2"/>
  <c r="O43" i="2"/>
  <c r="O38" i="2"/>
  <c r="O34" i="2"/>
  <c r="R34" i="2"/>
  <c r="O41" i="2"/>
  <c r="R41" i="2"/>
  <c r="R35" i="2"/>
  <c r="O35" i="2"/>
  <c r="R45" i="2"/>
  <c r="O42" i="2"/>
  <c r="R36" i="2"/>
  <c r="O36" i="2"/>
  <c r="O45" i="2"/>
  <c r="R42" i="2"/>
  <c r="N30" i="2"/>
  <c r="N22" i="2"/>
  <c r="N37" i="2" s="1"/>
  <c r="N14" i="2"/>
  <c r="Q38" i="2"/>
  <c r="Q43" i="2"/>
  <c r="N38" i="2"/>
  <c r="Q34" i="2"/>
  <c r="N41" i="2"/>
  <c r="Q41" i="2"/>
  <c r="N34" i="2"/>
  <c r="R46" i="2"/>
  <c r="O37" i="2"/>
  <c r="O46" i="2"/>
  <c r="R37" i="2"/>
  <c r="Q37" i="2" l="1"/>
  <c r="N42" i="2"/>
  <c r="Q42" i="2"/>
  <c r="N46" i="2"/>
  <c r="Q46" i="2"/>
  <c r="N39" i="2"/>
  <c r="Q39" i="2"/>
  <c r="N43" i="2"/>
</calcChain>
</file>

<file path=xl/sharedStrings.xml><?xml version="1.0" encoding="utf-8"?>
<sst xmlns="http://schemas.openxmlformats.org/spreadsheetml/2006/main" count="195" uniqueCount="55">
  <si>
    <t>2020 Marsden Corn Yields</t>
  </si>
  <si>
    <t>Corn was harvested on 10/2/2020 with a John Deere 9450 plot combine and 4 row head.  Weights and moisture values were obtained from the combine.</t>
  </si>
  <si>
    <t>The middle 12 rows of each plot were used for data collection.</t>
  </si>
  <si>
    <t>Block</t>
  </si>
  <si>
    <t>Plot</t>
  </si>
  <si>
    <t>Rotation</t>
  </si>
  <si>
    <t>Treatment</t>
  </si>
  <si>
    <t>Harvested Weight (lbs.)</t>
  </si>
  <si>
    <t>% Moisture</t>
  </si>
  <si>
    <t>Harvest strip length (ft)</t>
  </si>
  <si>
    <t>Harvest strip width (ft)</t>
  </si>
  <si>
    <t>Harvest strip area (acres)</t>
  </si>
  <si>
    <t>Harvest strip area (hectares)</t>
  </si>
  <si>
    <t>Yield (lb/acre @ 0%)</t>
  </si>
  <si>
    <t>Yield (lb/acre @ 15.5%)</t>
  </si>
  <si>
    <t>Yield (bu/acre @ 15.5%)</t>
  </si>
  <si>
    <t>Yield (Mg/ha @ 15.5%)</t>
  </si>
  <si>
    <t>C3</t>
  </si>
  <si>
    <t>CONV</t>
  </si>
  <si>
    <t>W</t>
  </si>
  <si>
    <t>LOW</t>
  </si>
  <si>
    <t>E</t>
  </si>
  <si>
    <t>C2</t>
  </si>
  <si>
    <t>C4</t>
  </si>
  <si>
    <t>Mean (bu/ac)</t>
  </si>
  <si>
    <t>Mean (Mg/ha)</t>
  </si>
  <si>
    <t>std error (bu/ac)</t>
  </si>
  <si>
    <t>std error (Mg/ha)</t>
  </si>
  <si>
    <t>C2 conv</t>
  </si>
  <si>
    <t>C2 low</t>
  </si>
  <si>
    <t>C3 conv</t>
  </si>
  <si>
    <t>C3 low</t>
  </si>
  <si>
    <t>C4 conv</t>
  </si>
  <si>
    <t>C4 low</t>
  </si>
  <si>
    <t>conv</t>
  </si>
  <si>
    <t>low</t>
  </si>
  <si>
    <t>2020 Marsden Soybean Yields</t>
  </si>
  <si>
    <t>Soybeans were harvested on 9/23/2020 with a John Deere 9450 plot combine and 6 row grain head.  Weights and moisture values were obtained from the combine.  The middle 12 rows of each plot were used for data collection.</t>
  </si>
  <si>
    <t xml:space="preserve">-soybean plots were not split by herbicide treatment in 2018 (the entire plot received the same herbicide treatment).                            </t>
  </si>
  <si>
    <t>Subplot designation included for historical reference.</t>
  </si>
  <si>
    <t>Yield (lb/acre @ 13%)</t>
  </si>
  <si>
    <t>Yield (bu/acre @ 13%)</t>
  </si>
  <si>
    <t>Yield (Mg/ha @ 13%)</t>
  </si>
  <si>
    <t>S4</t>
  </si>
  <si>
    <t>conv.</t>
  </si>
  <si>
    <t>S3</t>
  </si>
  <si>
    <t>S2</t>
  </si>
  <si>
    <t>Std Error (bu/ac)</t>
  </si>
  <si>
    <t>Std Error (Mg/ha)</t>
  </si>
  <si>
    <t>S2 conv</t>
  </si>
  <si>
    <t>S2 low</t>
  </si>
  <si>
    <t>S3 conv</t>
  </si>
  <si>
    <t>S3 low</t>
  </si>
  <si>
    <t>S4 conv</t>
  </si>
  <si>
    <t>S4 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</si>
</sst>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"/>
    <numFmt numFmtId="166" formatCode="0.000"/>
  </numFmts>
  <fonts count="2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5" fontId="0" fillId="0" borderId="3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0" borderId="0" xfId="0" applyFont="1"/>
    <xf numFmtId="0" fontId="0" fillId="0" borderId="2" xfId="0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quotePrefix="1"/>
    <xf numFmtId="1" fontId="0" fillId="0" borderId="3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0" xfId="0" applyBorder="1"/>
    <xf numFmtId="0" fontId="0" fillId="0" borderId="4" xfId="0" applyBorder="1" applyAlignment="1">
      <alignment horizontal="center"/>
    </xf>
    <xf numFmtId="165" fontId="0" fillId="0" borderId="5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2" fontId="0" fillId="0" borderId="8" xfId="0" applyNumberFormat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0" borderId="9" xfId="0" applyBorder="1" applyAlignment="1">
      <alignment horizontal="center"/>
    </xf>
    <xf numFmtId="165" fontId="0" fillId="0" borderId="2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166" fontId="0" fillId="0" borderId="8" xfId="0" applyNumberFormat="1" applyBorder="1" applyAlignment="1">
      <alignment horizontal="center"/>
    </xf>
    <xf numFmtId="166" fontId="0" fillId="2" borderId="8" xfId="0" applyNumberFormat="1" applyFill="1" applyBorder="1" applyAlignment="1">
      <alignment horizontal="center"/>
    </xf>
    <xf numFmtId="166" fontId="0" fillId="0" borderId="10" xfId="0" applyNumberFormat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2" fontId="0" fillId="2" borderId="8" xfId="0" applyNumberFormat="1" applyFill="1" applyBorder="1" applyAlignment="1">
      <alignment horizontal="center"/>
    </xf>
    <xf numFmtId="165" fontId="0" fillId="0" borderId="6" xfId="0" applyNumberFormat="1" applyBorder="1" applyAlignment="1">
      <alignment horizontal="center"/>
    </xf>
    <xf numFmtId="165" fontId="0" fillId="0" borderId="8" xfId="0" applyNumberFormat="1" applyBorder="1" applyAlignment="1">
      <alignment horizontal="center"/>
    </xf>
    <xf numFmtId="165" fontId="0" fillId="4" borderId="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R46"/>
  <sheetViews>
    <sheetView tabSelected="1" workbookViewId="0">
      <selection activeCell="K36" sqref="K36"/>
    </sheetView>
  </sheetViews>
  <sheetFormatPr defaultColWidth="8.85546875" defaultRowHeight="15"/>
  <cols>
    <col min="6" max="6" width="13.28515625" customWidth="1"/>
    <col min="7" max="7" width="13" customWidth="1"/>
    <col min="11" max="11" width="12.7109375" customWidth="1"/>
    <col min="12" max="12" width="13" customWidth="1"/>
    <col min="13" max="13" width="12.85546875" customWidth="1"/>
    <col min="14" max="14" width="11.85546875" customWidth="1"/>
    <col min="15" max="15" width="12.140625" customWidth="1"/>
    <col min="16" max="16" width="11.42578125" customWidth="1"/>
    <col min="17" max="17" width="14.140625" bestFit="1" customWidth="1"/>
    <col min="18" max="18" width="13.7109375" bestFit="1" customWidth="1"/>
  </cols>
  <sheetData>
    <row r="2" spans="1:15" ht="18.95">
      <c r="B2" s="10" t="s">
        <v>0</v>
      </c>
    </row>
    <row r="3" spans="1:15">
      <c r="B3" t="s">
        <v>1</v>
      </c>
    </row>
    <row r="4" spans="1:15">
      <c r="B4" t="s">
        <v>2</v>
      </c>
    </row>
    <row r="6" spans="1:15" ht="48.95" thickBot="1">
      <c r="A6" s="1" t="s">
        <v>3</v>
      </c>
      <c r="B6" s="1" t="s">
        <v>4</v>
      </c>
      <c r="C6" s="1" t="s">
        <v>5</v>
      </c>
      <c r="D6" s="1" t="s">
        <v>6</v>
      </c>
      <c r="E6" s="1"/>
      <c r="F6" s="2" t="s">
        <v>7</v>
      </c>
      <c r="G6" s="1" t="s">
        <v>8</v>
      </c>
      <c r="H6" s="3" t="s">
        <v>9</v>
      </c>
      <c r="I6" s="4" t="s">
        <v>10</v>
      </c>
      <c r="J6" s="3" t="s">
        <v>11</v>
      </c>
      <c r="K6" s="4" t="s">
        <v>12</v>
      </c>
      <c r="L6" s="4" t="s">
        <v>13</v>
      </c>
      <c r="M6" s="4" t="s">
        <v>14</v>
      </c>
      <c r="N6" s="4" t="s">
        <v>15</v>
      </c>
      <c r="O6" s="3" t="s">
        <v>16</v>
      </c>
    </row>
    <row r="7" spans="1:15">
      <c r="A7" s="1">
        <v>1</v>
      </c>
      <c r="B7" s="1">
        <v>11</v>
      </c>
      <c r="C7" s="1" t="s">
        <v>17</v>
      </c>
      <c r="D7" s="1" t="s">
        <v>18</v>
      </c>
      <c r="E7" s="1" t="s">
        <v>19</v>
      </c>
      <c r="F7" s="1">
        <v>1192</v>
      </c>
      <c r="G7" s="1">
        <v>14.8</v>
      </c>
      <c r="H7" s="5">
        <v>275</v>
      </c>
      <c r="I7" s="5">
        <v>15</v>
      </c>
      <c r="J7" s="6">
        <f>(H7*I7)/43560</f>
        <v>9.4696969696969696E-2</v>
      </c>
      <c r="K7" s="6">
        <f>J7*0.405</f>
        <v>3.8352272727272728E-2</v>
      </c>
      <c r="L7" s="7">
        <f>((100-G7)/100)*F7/J7</f>
        <v>10724.56704</v>
      </c>
      <c r="M7" s="7">
        <f>L7*(1/0.845)</f>
        <v>12691.795313609467</v>
      </c>
      <c r="N7" s="7">
        <f>M7/56</f>
        <v>226.6392020287405</v>
      </c>
      <c r="O7" s="8">
        <f>M7*0.00112</f>
        <v>14.214810751242602</v>
      </c>
    </row>
    <row r="8" spans="1:15">
      <c r="A8" s="1">
        <v>1</v>
      </c>
      <c r="B8" s="1">
        <v>11</v>
      </c>
      <c r="C8" s="1" t="s">
        <v>17</v>
      </c>
      <c r="D8" s="1" t="s">
        <v>20</v>
      </c>
      <c r="E8" s="1" t="s">
        <v>21</v>
      </c>
      <c r="F8" s="1">
        <v>1086</v>
      </c>
      <c r="G8" s="1">
        <v>15</v>
      </c>
      <c r="H8" s="5">
        <v>275</v>
      </c>
      <c r="I8" s="5">
        <v>15</v>
      </c>
      <c r="J8" s="6">
        <f t="shared" ref="J8:J30" si="0">(H8*I8)/43560</f>
        <v>9.4696969696969696E-2</v>
      </c>
      <c r="K8" s="6">
        <f t="shared" ref="K8:K30" si="1">J8*0.405</f>
        <v>3.8352272727272728E-2</v>
      </c>
      <c r="L8" s="7">
        <f t="shared" ref="L8:L30" si="2">((100-G8)/100)*F8/J8</f>
        <v>9747.9359999999997</v>
      </c>
      <c r="M8" s="7">
        <f t="shared" ref="M8:M30" si="3">L8*(1/0.845)</f>
        <v>11536.018934911242</v>
      </c>
      <c r="N8" s="7">
        <f t="shared" ref="N8:N30" si="4">M8/56</f>
        <v>206.00033812341505</v>
      </c>
      <c r="O8" s="8">
        <f t="shared" ref="O8:O30" si="5">M8*0.00112</f>
        <v>12.92034120710059</v>
      </c>
    </row>
    <row r="9" spans="1:15">
      <c r="A9" s="1">
        <v>1</v>
      </c>
      <c r="B9" s="1">
        <v>13</v>
      </c>
      <c r="C9" s="1" t="s">
        <v>22</v>
      </c>
      <c r="D9" s="1" t="s">
        <v>18</v>
      </c>
      <c r="E9" s="1" t="s">
        <v>21</v>
      </c>
      <c r="F9" s="1">
        <v>1021</v>
      </c>
      <c r="G9" s="1">
        <v>14.6</v>
      </c>
      <c r="H9" s="5">
        <v>275</v>
      </c>
      <c r="I9" s="5">
        <v>15</v>
      </c>
      <c r="J9" s="6">
        <f t="shared" si="0"/>
        <v>9.4696969696969696E-2</v>
      </c>
      <c r="K9" s="6">
        <f t="shared" si="1"/>
        <v>3.8352272727272728E-2</v>
      </c>
      <c r="L9" s="7">
        <f t="shared" si="2"/>
        <v>9207.6230400000004</v>
      </c>
      <c r="M9" s="7">
        <f t="shared" si="3"/>
        <v>10896.595313609469</v>
      </c>
      <c r="N9" s="7">
        <f t="shared" si="4"/>
        <v>194.58205917159765</v>
      </c>
      <c r="O9" s="8">
        <f t="shared" si="5"/>
        <v>12.204186751242604</v>
      </c>
    </row>
    <row r="10" spans="1:15">
      <c r="A10" s="1">
        <v>1</v>
      </c>
      <c r="B10" s="1">
        <v>13</v>
      </c>
      <c r="C10" s="1" t="s">
        <v>22</v>
      </c>
      <c r="D10" s="1" t="s">
        <v>20</v>
      </c>
      <c r="E10" s="1" t="s">
        <v>19</v>
      </c>
      <c r="F10" s="1">
        <v>1020</v>
      </c>
      <c r="G10" s="1">
        <v>14.4</v>
      </c>
      <c r="H10" s="5">
        <v>275</v>
      </c>
      <c r="I10" s="5">
        <v>15</v>
      </c>
      <c r="J10" s="6">
        <f t="shared" si="0"/>
        <v>9.4696969696969696E-2</v>
      </c>
      <c r="K10" s="6">
        <f t="shared" si="1"/>
        <v>3.8352272727272728E-2</v>
      </c>
      <c r="L10" s="7">
        <f t="shared" si="2"/>
        <v>9220.1471999999994</v>
      </c>
      <c r="M10" s="7">
        <f t="shared" si="3"/>
        <v>10911.416804733728</v>
      </c>
      <c r="N10" s="7">
        <f t="shared" si="4"/>
        <v>194.84672865595942</v>
      </c>
      <c r="O10" s="8">
        <f t="shared" si="5"/>
        <v>12.220786821301774</v>
      </c>
    </row>
    <row r="11" spans="1:15">
      <c r="A11" s="1">
        <v>1</v>
      </c>
      <c r="B11" s="1">
        <v>17</v>
      </c>
      <c r="C11" s="1" t="s">
        <v>23</v>
      </c>
      <c r="D11" s="1" t="s">
        <v>18</v>
      </c>
      <c r="E11" s="1" t="s">
        <v>21</v>
      </c>
      <c r="F11" s="1">
        <v>1061</v>
      </c>
      <c r="G11" s="1">
        <v>14.7</v>
      </c>
      <c r="H11" s="5">
        <v>275</v>
      </c>
      <c r="I11" s="5">
        <v>15</v>
      </c>
      <c r="J11" s="6">
        <f t="shared" si="0"/>
        <v>9.4696969696969696E-2</v>
      </c>
      <c r="K11" s="6">
        <f t="shared" si="1"/>
        <v>3.8352272727272728E-2</v>
      </c>
      <c r="L11" s="7">
        <f t="shared" si="2"/>
        <v>9557.1484799999998</v>
      </c>
      <c r="M11" s="7">
        <f t="shared" si="3"/>
        <v>11310.234887573964</v>
      </c>
      <c r="N11" s="7">
        <f t="shared" si="4"/>
        <v>201.96848013524937</v>
      </c>
      <c r="O11" s="8">
        <f t="shared" si="5"/>
        <v>12.667463074082839</v>
      </c>
    </row>
    <row r="12" spans="1:15">
      <c r="A12" s="1">
        <v>1</v>
      </c>
      <c r="B12" s="1">
        <v>17</v>
      </c>
      <c r="C12" s="1" t="s">
        <v>23</v>
      </c>
      <c r="D12" s="1" t="s">
        <v>20</v>
      </c>
      <c r="E12" s="1" t="s">
        <v>19</v>
      </c>
      <c r="F12" s="1">
        <v>1128</v>
      </c>
      <c r="G12" s="1">
        <v>14.9</v>
      </c>
      <c r="H12" s="5">
        <v>275</v>
      </c>
      <c r="I12" s="5">
        <v>15</v>
      </c>
      <c r="J12" s="6">
        <f t="shared" si="0"/>
        <v>9.4696969696969696E-2</v>
      </c>
      <c r="K12" s="6">
        <f t="shared" si="1"/>
        <v>3.8352272727272728E-2</v>
      </c>
      <c r="L12" s="7">
        <f t="shared" si="2"/>
        <v>10136.839680000001</v>
      </c>
      <c r="M12" s="7">
        <f t="shared" si="3"/>
        <v>11996.259976331363</v>
      </c>
      <c r="N12" s="7">
        <f t="shared" si="4"/>
        <v>214.21892814877432</v>
      </c>
      <c r="O12" s="8">
        <f t="shared" si="5"/>
        <v>13.435811173491125</v>
      </c>
    </row>
    <row r="13" spans="1:15">
      <c r="A13" s="1">
        <v>2</v>
      </c>
      <c r="B13" s="1">
        <v>22</v>
      </c>
      <c r="C13" s="1" t="s">
        <v>23</v>
      </c>
      <c r="D13" s="1" t="s">
        <v>18</v>
      </c>
      <c r="E13" s="1" t="s">
        <v>19</v>
      </c>
      <c r="F13" s="1">
        <v>1159</v>
      </c>
      <c r="G13" s="1">
        <v>14.5</v>
      </c>
      <c r="H13" s="5">
        <v>275</v>
      </c>
      <c r="I13" s="5">
        <v>15</v>
      </c>
      <c r="J13" s="6">
        <f t="shared" si="0"/>
        <v>9.4696969696969696E-2</v>
      </c>
      <c r="K13" s="6">
        <f t="shared" si="1"/>
        <v>3.8352272727272728E-2</v>
      </c>
      <c r="L13" s="7">
        <f t="shared" si="2"/>
        <v>10464.379199999999</v>
      </c>
      <c r="M13" s="7">
        <f t="shared" si="3"/>
        <v>12383.880710059171</v>
      </c>
      <c r="N13" s="7">
        <f t="shared" si="4"/>
        <v>221.14072696534234</v>
      </c>
      <c r="O13" s="8">
        <f t="shared" si="5"/>
        <v>13.86994639526627</v>
      </c>
    </row>
    <row r="14" spans="1:15">
      <c r="A14" s="1">
        <v>2</v>
      </c>
      <c r="B14" s="1">
        <v>22</v>
      </c>
      <c r="C14" s="1" t="s">
        <v>23</v>
      </c>
      <c r="D14" s="1" t="s">
        <v>20</v>
      </c>
      <c r="E14" s="1" t="s">
        <v>21</v>
      </c>
      <c r="F14" s="1">
        <v>1148</v>
      </c>
      <c r="G14" s="1">
        <v>14.7</v>
      </c>
      <c r="H14" s="5">
        <v>275</v>
      </c>
      <c r="I14" s="5">
        <v>15</v>
      </c>
      <c r="J14" s="6">
        <f t="shared" si="0"/>
        <v>9.4696969696969696E-2</v>
      </c>
      <c r="K14" s="6">
        <f t="shared" si="1"/>
        <v>3.8352272727272728E-2</v>
      </c>
      <c r="L14" s="7">
        <f t="shared" si="2"/>
        <v>10340.816640000001</v>
      </c>
      <c r="M14" s="7">
        <f t="shared" si="3"/>
        <v>12237.652828402368</v>
      </c>
      <c r="N14" s="7">
        <f t="shared" si="4"/>
        <v>218.52951479289942</v>
      </c>
      <c r="O14" s="8">
        <f t="shared" si="5"/>
        <v>13.70617116781065</v>
      </c>
    </row>
    <row r="15" spans="1:15">
      <c r="A15" s="1">
        <v>2</v>
      </c>
      <c r="B15" s="1">
        <v>23</v>
      </c>
      <c r="C15" s="1" t="s">
        <v>17</v>
      </c>
      <c r="D15" s="1" t="s">
        <v>18</v>
      </c>
      <c r="E15" s="1" t="s">
        <v>19</v>
      </c>
      <c r="F15" s="1">
        <v>1123</v>
      </c>
      <c r="G15" s="1">
        <v>14.7</v>
      </c>
      <c r="H15" s="5">
        <v>275</v>
      </c>
      <c r="I15" s="5">
        <v>15</v>
      </c>
      <c r="J15" s="6">
        <f t="shared" si="0"/>
        <v>9.4696969696969696E-2</v>
      </c>
      <c r="K15" s="6">
        <f t="shared" si="1"/>
        <v>3.8352272727272728E-2</v>
      </c>
      <c r="L15" s="7">
        <f t="shared" si="2"/>
        <v>10115.62464</v>
      </c>
      <c r="M15" s="7">
        <f t="shared" si="3"/>
        <v>11971.153420118344</v>
      </c>
      <c r="N15" s="7">
        <f t="shared" si="4"/>
        <v>213.77059678782757</v>
      </c>
      <c r="O15" s="8">
        <f t="shared" si="5"/>
        <v>13.407691830532544</v>
      </c>
    </row>
    <row r="16" spans="1:15">
      <c r="A16" s="1">
        <v>2</v>
      </c>
      <c r="B16" s="1">
        <v>23</v>
      </c>
      <c r="C16" s="1" t="s">
        <v>17</v>
      </c>
      <c r="D16" s="1" t="s">
        <v>20</v>
      </c>
      <c r="E16" s="1" t="s">
        <v>21</v>
      </c>
      <c r="F16" s="1">
        <v>1067</v>
      </c>
      <c r="G16" s="1">
        <v>14.7</v>
      </c>
      <c r="H16" s="5">
        <v>275</v>
      </c>
      <c r="I16" s="5">
        <v>15</v>
      </c>
      <c r="J16" s="6">
        <f t="shared" si="0"/>
        <v>9.4696969696969696E-2</v>
      </c>
      <c r="K16" s="6">
        <f t="shared" si="1"/>
        <v>3.8352272727272728E-2</v>
      </c>
      <c r="L16" s="7">
        <f t="shared" si="2"/>
        <v>9611.1945599999999</v>
      </c>
      <c r="M16" s="7">
        <f t="shared" si="3"/>
        <v>11374.19474556213</v>
      </c>
      <c r="N16" s="7">
        <f t="shared" si="4"/>
        <v>203.11062045646662</v>
      </c>
      <c r="O16" s="8">
        <f t="shared" si="5"/>
        <v>12.739098115029584</v>
      </c>
    </row>
    <row r="17" spans="1:15">
      <c r="A17" s="1">
        <v>2</v>
      </c>
      <c r="B17" s="1">
        <v>24</v>
      </c>
      <c r="C17" s="1" t="s">
        <v>22</v>
      </c>
      <c r="D17" s="1" t="s">
        <v>18</v>
      </c>
      <c r="E17" s="1" t="s">
        <v>21</v>
      </c>
      <c r="F17" s="1">
        <v>1065</v>
      </c>
      <c r="G17" s="1">
        <v>14.4</v>
      </c>
      <c r="H17" s="5">
        <v>275</v>
      </c>
      <c r="I17" s="5">
        <v>15</v>
      </c>
      <c r="J17" s="6">
        <f t="shared" si="0"/>
        <v>9.4696969696969696E-2</v>
      </c>
      <c r="K17" s="6">
        <f t="shared" si="1"/>
        <v>3.8352272727272728E-2</v>
      </c>
      <c r="L17" s="7">
        <f t="shared" si="2"/>
        <v>9626.9184000000005</v>
      </c>
      <c r="M17" s="7">
        <f t="shared" si="3"/>
        <v>11392.802840236687</v>
      </c>
      <c r="N17" s="7">
        <f t="shared" si="4"/>
        <v>203.44290786136941</v>
      </c>
      <c r="O17" s="8">
        <f t="shared" si="5"/>
        <v>12.759939181065089</v>
      </c>
    </row>
    <row r="18" spans="1:15">
      <c r="A18" s="1">
        <v>2</v>
      </c>
      <c r="B18" s="1">
        <v>24</v>
      </c>
      <c r="C18" s="1" t="s">
        <v>22</v>
      </c>
      <c r="D18" s="1" t="s">
        <v>20</v>
      </c>
      <c r="E18" s="1" t="s">
        <v>19</v>
      </c>
      <c r="F18" s="1">
        <v>1069</v>
      </c>
      <c r="G18" s="1">
        <v>14.5</v>
      </c>
      <c r="H18" s="5">
        <v>275</v>
      </c>
      <c r="I18" s="5">
        <v>15</v>
      </c>
      <c r="J18" s="6">
        <f t="shared" si="0"/>
        <v>9.4696969696969696E-2</v>
      </c>
      <c r="K18" s="6">
        <f t="shared" si="1"/>
        <v>3.8352272727272728E-2</v>
      </c>
      <c r="L18" s="7">
        <f t="shared" si="2"/>
        <v>9651.7872000000007</v>
      </c>
      <c r="M18" s="7">
        <f t="shared" si="3"/>
        <v>11422.233372781066</v>
      </c>
      <c r="N18" s="7">
        <f t="shared" si="4"/>
        <v>203.96845308537618</v>
      </c>
      <c r="O18" s="8">
        <f t="shared" si="5"/>
        <v>12.792901377514792</v>
      </c>
    </row>
    <row r="19" spans="1:15">
      <c r="A19" s="1">
        <v>3</v>
      </c>
      <c r="B19" s="1">
        <v>34</v>
      </c>
      <c r="C19" s="1" t="s">
        <v>22</v>
      </c>
      <c r="D19" s="1" t="s">
        <v>18</v>
      </c>
      <c r="E19" s="1" t="s">
        <v>21</v>
      </c>
      <c r="F19" s="1">
        <v>980.5</v>
      </c>
      <c r="G19" s="1">
        <v>14.9</v>
      </c>
      <c r="H19" s="5">
        <v>275</v>
      </c>
      <c r="I19" s="5">
        <v>15</v>
      </c>
      <c r="J19" s="6">
        <f t="shared" si="0"/>
        <v>9.4696969696969696E-2</v>
      </c>
      <c r="K19" s="6">
        <f t="shared" si="1"/>
        <v>3.8352272727272728E-2</v>
      </c>
      <c r="L19" s="7">
        <f t="shared" si="2"/>
        <v>8811.3220799999999</v>
      </c>
      <c r="M19" s="7">
        <f t="shared" si="3"/>
        <v>10427.600094674557</v>
      </c>
      <c r="N19" s="7">
        <f t="shared" si="4"/>
        <v>186.20714454775995</v>
      </c>
      <c r="O19" s="8">
        <f t="shared" si="5"/>
        <v>11.678912106035503</v>
      </c>
    </row>
    <row r="20" spans="1:15">
      <c r="A20" s="1">
        <v>3</v>
      </c>
      <c r="B20" s="1">
        <v>34</v>
      </c>
      <c r="C20" s="1" t="s">
        <v>22</v>
      </c>
      <c r="D20" s="1" t="s">
        <v>20</v>
      </c>
      <c r="E20" s="1" t="s">
        <v>19</v>
      </c>
      <c r="F20" s="1">
        <v>1032</v>
      </c>
      <c r="G20" s="1">
        <v>15.4</v>
      </c>
      <c r="H20" s="5">
        <v>275</v>
      </c>
      <c r="I20" s="5">
        <v>15</v>
      </c>
      <c r="J20" s="6">
        <f t="shared" si="0"/>
        <v>9.4696969696969696E-2</v>
      </c>
      <c r="K20" s="6">
        <f t="shared" si="1"/>
        <v>3.8352272727272728E-2</v>
      </c>
      <c r="L20" s="7">
        <f t="shared" si="2"/>
        <v>9219.6403200000004</v>
      </c>
      <c r="M20" s="7">
        <f t="shared" si="3"/>
        <v>10910.816946745563</v>
      </c>
      <c r="N20" s="7">
        <f t="shared" si="4"/>
        <v>194.83601690617076</v>
      </c>
      <c r="O20" s="8">
        <f t="shared" si="5"/>
        <v>12.22011498035503</v>
      </c>
    </row>
    <row r="21" spans="1:15">
      <c r="A21" s="1">
        <v>3</v>
      </c>
      <c r="B21" s="1">
        <v>38</v>
      </c>
      <c r="C21" s="1" t="s">
        <v>17</v>
      </c>
      <c r="D21" s="1" t="s">
        <v>18</v>
      </c>
      <c r="E21" s="1" t="s">
        <v>19</v>
      </c>
      <c r="F21" s="1">
        <v>1112</v>
      </c>
      <c r="G21" s="1">
        <v>14.9</v>
      </c>
      <c r="H21" s="5">
        <v>275</v>
      </c>
      <c r="I21" s="5">
        <v>15</v>
      </c>
      <c r="J21" s="6">
        <f t="shared" si="0"/>
        <v>9.4696969696969696E-2</v>
      </c>
      <c r="K21" s="6">
        <f t="shared" si="1"/>
        <v>3.8352272727272728E-2</v>
      </c>
      <c r="L21" s="7">
        <f t="shared" si="2"/>
        <v>9993.0547200000001</v>
      </c>
      <c r="M21" s="7">
        <f t="shared" si="3"/>
        <v>11826.10026035503</v>
      </c>
      <c r="N21" s="7">
        <f t="shared" si="4"/>
        <v>211.1803617920541</v>
      </c>
      <c r="O21" s="8">
        <f t="shared" si="5"/>
        <v>13.245232291597633</v>
      </c>
    </row>
    <row r="22" spans="1:15">
      <c r="A22" s="1">
        <v>3</v>
      </c>
      <c r="B22" s="1">
        <v>38</v>
      </c>
      <c r="C22" s="1" t="s">
        <v>17</v>
      </c>
      <c r="D22" s="1" t="s">
        <v>20</v>
      </c>
      <c r="E22" s="1" t="s">
        <v>21</v>
      </c>
      <c r="F22" s="1">
        <v>1087</v>
      </c>
      <c r="G22" s="1">
        <v>15.2</v>
      </c>
      <c r="H22" s="5">
        <v>275</v>
      </c>
      <c r="I22" s="5">
        <v>15</v>
      </c>
      <c r="J22" s="6">
        <f t="shared" si="0"/>
        <v>9.4696969696969696E-2</v>
      </c>
      <c r="K22" s="6">
        <f t="shared" si="1"/>
        <v>3.8352272727272728E-2</v>
      </c>
      <c r="L22" s="7">
        <f t="shared" si="2"/>
        <v>9733.9545600000001</v>
      </c>
      <c r="M22" s="7">
        <f t="shared" si="3"/>
        <v>11519.472852071007</v>
      </c>
      <c r="N22" s="7">
        <f t="shared" si="4"/>
        <v>205.70487235841082</v>
      </c>
      <c r="O22" s="8">
        <f t="shared" si="5"/>
        <v>12.901809594319527</v>
      </c>
    </row>
    <row r="23" spans="1:15">
      <c r="A23" s="1">
        <v>3</v>
      </c>
      <c r="B23" s="1">
        <v>39</v>
      </c>
      <c r="C23" s="1" t="s">
        <v>23</v>
      </c>
      <c r="D23" s="1" t="s">
        <v>18</v>
      </c>
      <c r="E23" s="1" t="s">
        <v>21</v>
      </c>
      <c r="F23" s="1">
        <v>1049</v>
      </c>
      <c r="G23" s="1">
        <v>14.8</v>
      </c>
      <c r="H23" s="5">
        <v>275</v>
      </c>
      <c r="I23" s="5">
        <v>15</v>
      </c>
      <c r="J23" s="6">
        <f t="shared" si="0"/>
        <v>9.4696969696969696E-2</v>
      </c>
      <c r="K23" s="6">
        <f t="shared" si="1"/>
        <v>3.8352272727272728E-2</v>
      </c>
      <c r="L23" s="7">
        <f t="shared" si="2"/>
        <v>9437.9788799999988</v>
      </c>
      <c r="M23" s="7">
        <f t="shared" si="3"/>
        <v>11169.205775147928</v>
      </c>
      <c r="N23" s="7">
        <f t="shared" si="4"/>
        <v>199.45010312764157</v>
      </c>
      <c r="O23" s="8">
        <f t="shared" si="5"/>
        <v>12.509510468165677</v>
      </c>
    </row>
    <row r="24" spans="1:15">
      <c r="A24" s="1">
        <v>3</v>
      </c>
      <c r="B24" s="1">
        <v>39</v>
      </c>
      <c r="C24" s="1" t="s">
        <v>23</v>
      </c>
      <c r="D24" s="1" t="s">
        <v>20</v>
      </c>
      <c r="E24" s="1" t="s">
        <v>19</v>
      </c>
      <c r="F24" s="1">
        <v>1068</v>
      </c>
      <c r="G24" s="1">
        <v>15</v>
      </c>
      <c r="H24" s="5">
        <v>275</v>
      </c>
      <c r="I24" s="5">
        <v>15</v>
      </c>
      <c r="J24" s="6">
        <f t="shared" si="0"/>
        <v>9.4696969696969696E-2</v>
      </c>
      <c r="K24" s="6">
        <f t="shared" si="1"/>
        <v>3.8352272727272728E-2</v>
      </c>
      <c r="L24" s="7">
        <f t="shared" si="2"/>
        <v>9586.3680000000004</v>
      </c>
      <c r="M24" s="7">
        <f t="shared" si="3"/>
        <v>11344.814201183433</v>
      </c>
      <c r="N24" s="7">
        <f t="shared" si="4"/>
        <v>202.5859678782756</v>
      </c>
      <c r="O24" s="8">
        <f t="shared" si="5"/>
        <v>12.706191905325444</v>
      </c>
    </row>
    <row r="25" spans="1:15">
      <c r="A25" s="1">
        <v>4</v>
      </c>
      <c r="B25" s="1">
        <v>41</v>
      </c>
      <c r="C25" s="1" t="s">
        <v>23</v>
      </c>
      <c r="D25" s="1" t="s">
        <v>18</v>
      </c>
      <c r="E25" s="1" t="s">
        <v>21</v>
      </c>
      <c r="F25" s="1">
        <v>1020</v>
      </c>
      <c r="G25" s="1">
        <v>14.6</v>
      </c>
      <c r="H25" s="5">
        <v>275</v>
      </c>
      <c r="I25" s="5">
        <v>15</v>
      </c>
      <c r="J25" s="6">
        <f t="shared" si="0"/>
        <v>9.4696969696969696E-2</v>
      </c>
      <c r="K25" s="6">
        <f t="shared" si="1"/>
        <v>3.8352272727272728E-2</v>
      </c>
      <c r="L25" s="7">
        <f t="shared" si="2"/>
        <v>9198.604800000001</v>
      </c>
      <c r="M25" s="7">
        <f t="shared" si="3"/>
        <v>10885.922840236688</v>
      </c>
      <c r="N25" s="7">
        <f t="shared" si="4"/>
        <v>194.39147928994086</v>
      </c>
      <c r="O25" s="8">
        <f t="shared" si="5"/>
        <v>12.192233581065089</v>
      </c>
    </row>
    <row r="26" spans="1:15">
      <c r="A26" s="1">
        <v>4</v>
      </c>
      <c r="B26" s="1">
        <v>41</v>
      </c>
      <c r="C26" s="1" t="s">
        <v>23</v>
      </c>
      <c r="D26" s="1" t="s">
        <v>20</v>
      </c>
      <c r="E26" s="1" t="s">
        <v>19</v>
      </c>
      <c r="F26" s="1">
        <v>1071</v>
      </c>
      <c r="G26" s="1">
        <v>14.7</v>
      </c>
      <c r="H26" s="5">
        <v>275</v>
      </c>
      <c r="I26" s="5">
        <v>15</v>
      </c>
      <c r="J26" s="6">
        <f t="shared" si="0"/>
        <v>9.4696969696969696E-2</v>
      </c>
      <c r="K26" s="6">
        <f t="shared" si="1"/>
        <v>3.8352272727272728E-2</v>
      </c>
      <c r="L26" s="7">
        <f t="shared" si="2"/>
        <v>9647.2252800000006</v>
      </c>
      <c r="M26" s="7">
        <f t="shared" si="3"/>
        <v>11416.834650887575</v>
      </c>
      <c r="N26" s="7">
        <f t="shared" si="4"/>
        <v>203.87204733727813</v>
      </c>
      <c r="O26" s="8">
        <f t="shared" si="5"/>
        <v>12.786854808994082</v>
      </c>
    </row>
    <row r="27" spans="1:15">
      <c r="A27" s="1">
        <v>4</v>
      </c>
      <c r="B27" s="1">
        <v>44</v>
      </c>
      <c r="C27" s="1" t="s">
        <v>22</v>
      </c>
      <c r="D27" s="1" t="s">
        <v>18</v>
      </c>
      <c r="E27" s="1" t="s">
        <v>19</v>
      </c>
      <c r="F27" s="1">
        <v>1103</v>
      </c>
      <c r="G27" s="1">
        <v>14.7</v>
      </c>
      <c r="H27" s="5">
        <v>275</v>
      </c>
      <c r="I27" s="5">
        <v>15</v>
      </c>
      <c r="J27" s="6">
        <f t="shared" si="0"/>
        <v>9.4696969696969696E-2</v>
      </c>
      <c r="K27" s="6">
        <f t="shared" si="1"/>
        <v>3.8352272727272728E-2</v>
      </c>
      <c r="L27" s="7">
        <f t="shared" si="2"/>
        <v>9935.4710399999985</v>
      </c>
      <c r="M27" s="7">
        <f t="shared" si="3"/>
        <v>11757.953893491123</v>
      </c>
      <c r="N27" s="7">
        <f t="shared" si="4"/>
        <v>209.96346238377006</v>
      </c>
      <c r="O27" s="8">
        <f t="shared" si="5"/>
        <v>13.168908360710057</v>
      </c>
    </row>
    <row r="28" spans="1:15">
      <c r="A28" s="1">
        <v>4</v>
      </c>
      <c r="B28" s="1">
        <v>44</v>
      </c>
      <c r="C28" s="1" t="s">
        <v>22</v>
      </c>
      <c r="D28" s="1" t="s">
        <v>20</v>
      </c>
      <c r="E28" s="1" t="s">
        <v>21</v>
      </c>
      <c r="F28" s="1">
        <v>1020</v>
      </c>
      <c r="G28" s="1">
        <v>14.9</v>
      </c>
      <c r="H28" s="5">
        <v>275</v>
      </c>
      <c r="I28" s="5">
        <v>15</v>
      </c>
      <c r="J28" s="6">
        <f t="shared" si="0"/>
        <v>9.4696969696969696E-2</v>
      </c>
      <c r="K28" s="6">
        <f t="shared" si="1"/>
        <v>3.8352272727272728E-2</v>
      </c>
      <c r="L28" s="7">
        <f t="shared" si="2"/>
        <v>9166.2911999999997</v>
      </c>
      <c r="M28" s="7">
        <f t="shared" si="3"/>
        <v>10847.681893491124</v>
      </c>
      <c r="N28" s="7">
        <f t="shared" si="4"/>
        <v>193.70860524091293</v>
      </c>
      <c r="O28" s="8">
        <f t="shared" si="5"/>
        <v>12.149403720710058</v>
      </c>
    </row>
    <row r="29" spans="1:15">
      <c r="A29" s="1">
        <v>4</v>
      </c>
      <c r="B29" s="1">
        <v>48</v>
      </c>
      <c r="C29" s="1" t="s">
        <v>17</v>
      </c>
      <c r="D29" s="1" t="s">
        <v>18</v>
      </c>
      <c r="E29" s="1" t="s">
        <v>21</v>
      </c>
      <c r="F29" s="1">
        <v>1081</v>
      </c>
      <c r="G29" s="1">
        <v>17</v>
      </c>
      <c r="H29" s="5">
        <v>275</v>
      </c>
      <c r="I29" s="5">
        <v>15</v>
      </c>
      <c r="J29" s="6">
        <f t="shared" si="0"/>
        <v>9.4696969696969696E-2</v>
      </c>
      <c r="K29" s="6">
        <f t="shared" si="1"/>
        <v>3.8352272727272728E-2</v>
      </c>
      <c r="L29" s="7">
        <f t="shared" si="2"/>
        <v>9474.7487999999994</v>
      </c>
      <c r="M29" s="7">
        <f t="shared" si="3"/>
        <v>11212.720473372781</v>
      </c>
      <c r="N29" s="7">
        <f t="shared" si="4"/>
        <v>200.22715131022824</v>
      </c>
      <c r="O29" s="8">
        <f t="shared" si="5"/>
        <v>12.558246930177514</v>
      </c>
    </row>
    <row r="30" spans="1:15">
      <c r="A30" s="1">
        <v>4</v>
      </c>
      <c r="B30" s="1">
        <v>48</v>
      </c>
      <c r="C30" s="1" t="s">
        <v>17</v>
      </c>
      <c r="D30" s="1" t="s">
        <v>20</v>
      </c>
      <c r="E30" s="1" t="s">
        <v>19</v>
      </c>
      <c r="F30" s="1">
        <v>1103</v>
      </c>
      <c r="G30" s="1">
        <v>17</v>
      </c>
      <c r="H30" s="5">
        <v>275</v>
      </c>
      <c r="I30" s="5">
        <v>15</v>
      </c>
      <c r="J30" s="6">
        <f t="shared" si="0"/>
        <v>9.4696969696969696E-2</v>
      </c>
      <c r="K30" s="6">
        <f t="shared" si="1"/>
        <v>3.8352272727272728E-2</v>
      </c>
      <c r="L30" s="7">
        <f t="shared" si="2"/>
        <v>9667.5743999999995</v>
      </c>
      <c r="M30" s="7">
        <f t="shared" si="3"/>
        <v>11440.916449704142</v>
      </c>
      <c r="N30" s="7">
        <f t="shared" si="4"/>
        <v>204.30207945900253</v>
      </c>
      <c r="O30" s="8">
        <f t="shared" si="5"/>
        <v>12.813826423668639</v>
      </c>
    </row>
    <row r="33" spans="13:18" ht="15.95" thickBot="1">
      <c r="N33" s="18" t="s">
        <v>24</v>
      </c>
      <c r="O33" s="18" t="s">
        <v>25</v>
      </c>
      <c r="P33" s="20"/>
      <c r="Q33" s="20" t="s">
        <v>26</v>
      </c>
      <c r="R33" s="20" t="s">
        <v>27</v>
      </c>
    </row>
    <row r="34" spans="13:18" ht="15.95" thickBot="1">
      <c r="M34" s="21" t="s">
        <v>28</v>
      </c>
      <c r="N34" s="22">
        <f>AVERAGE(N9,N17,N19,N27)</f>
        <v>198.54889349112429</v>
      </c>
      <c r="O34" s="37">
        <f>AVERAGE(O9,O17,O19,O27)</f>
        <v>12.452986599763314</v>
      </c>
      <c r="P34" s="21" t="s">
        <v>28</v>
      </c>
      <c r="Q34" s="30">
        <f>STDEV(N9,N17,N19,N27)/2</f>
        <v>5.1824889544884014</v>
      </c>
      <c r="R34" s="30">
        <f>STDEV(O9,O17,O19,O27)/2</f>
        <v>0.32504570722551274</v>
      </c>
    </row>
    <row r="35" spans="13:18" ht="15.95" thickBot="1">
      <c r="M35" s="23" t="s">
        <v>29</v>
      </c>
      <c r="N35" s="12">
        <f>AVERAGE(N18,N20,N28)</f>
        <v>197.50435841081995</v>
      </c>
      <c r="O35" s="38">
        <f>AVERAGE(O10,O18,O20,O28)</f>
        <v>12.345801724970414</v>
      </c>
      <c r="P35" s="23" t="s">
        <v>29</v>
      </c>
      <c r="Q35" s="30">
        <f>STDEV(N10,N18,N20,N28)/2</f>
        <v>2.3911216930093531</v>
      </c>
      <c r="R35" s="30">
        <f>STDEV(O10,O18,O20,O28)/2</f>
        <v>0.14997115258554619</v>
      </c>
    </row>
    <row r="36" spans="13:18" ht="15.95" thickBot="1">
      <c r="M36" s="23" t="s">
        <v>30</v>
      </c>
      <c r="N36" s="12">
        <f>AVERAGE(N7,N15,N21,N29)</f>
        <v>212.95432797971262</v>
      </c>
      <c r="O36" s="12">
        <f>AVERAGE(O7,O15,O21,O29)</f>
        <v>13.356495450887572</v>
      </c>
      <c r="P36" s="23" t="s">
        <v>30</v>
      </c>
      <c r="Q36" s="30">
        <f>STDEV(N7,N15,N21,N29)/2</f>
        <v>5.4242515191505252</v>
      </c>
      <c r="R36" s="30">
        <f>STDEV(O7,O15,O21,O29)/2</f>
        <v>0.34020905528112072</v>
      </c>
    </row>
    <row r="37" spans="13:18" ht="15.95" thickBot="1">
      <c r="M37" s="23" t="s">
        <v>31</v>
      </c>
      <c r="N37" s="12">
        <f>AVERAGE(N8,N16,N22,N30)</f>
        <v>204.77947759932374</v>
      </c>
      <c r="O37" s="12">
        <f>AVERAGE(O8,O16,O22,O30)</f>
        <v>12.843768835029584</v>
      </c>
      <c r="P37" s="23" t="s">
        <v>31</v>
      </c>
      <c r="Q37" s="30">
        <f>STDEV(N8,N16,N22,N30)/2</f>
        <v>0.66832184281961837</v>
      </c>
      <c r="R37" s="30">
        <f>STDEV(O8,O16,O22,O30)/2</f>
        <v>4.1917145981646579E-2</v>
      </c>
    </row>
    <row r="38" spans="13:18" ht="15.95" thickBot="1">
      <c r="M38" s="23" t="s">
        <v>32</v>
      </c>
      <c r="N38" s="12">
        <f>AVERAGE(N11,N13,N25,N23)</f>
        <v>204.23769737954353</v>
      </c>
      <c r="O38" s="12">
        <f>AVERAGE(O11,O13,O23,O25)</f>
        <v>12.809788379644969</v>
      </c>
      <c r="P38" s="23" t="s">
        <v>32</v>
      </c>
      <c r="Q38" s="30">
        <f>STDEV(N13,N11,N23,N25)/2</f>
        <v>5.8504332137960473</v>
      </c>
      <c r="R38" s="30">
        <f>STDEV(O11,O13,O23,O25)/2</f>
        <v>0.36693917116928815</v>
      </c>
    </row>
    <row r="39" spans="13:18">
      <c r="M39" s="23" t="s">
        <v>33</v>
      </c>
      <c r="N39" s="12">
        <f>AVERAGE(N12,N14,N24,N26)</f>
        <v>209.80161453930685</v>
      </c>
      <c r="O39" s="39">
        <f>AVERAGE(O12,O14,O24,O26)</f>
        <v>13.158757263905326</v>
      </c>
      <c r="P39" s="23" t="s">
        <v>33</v>
      </c>
      <c r="Q39" s="30">
        <f>STDEV(N12,N14,N24,N26)/2</f>
        <v>3.9042095476258485</v>
      </c>
      <c r="R39" s="30">
        <f>STDEV(O12,O14,O24,O26)/2</f>
        <v>0.24487202282709339</v>
      </c>
    </row>
    <row r="40" spans="13:18">
      <c r="M40" s="25"/>
      <c r="N40" s="9"/>
      <c r="O40" s="26"/>
      <c r="P40" s="25"/>
      <c r="Q40" s="35"/>
      <c r="R40" s="36"/>
    </row>
    <row r="41" spans="13:18">
      <c r="M41" s="23" t="s">
        <v>22</v>
      </c>
      <c r="N41" s="12">
        <f>AVERAGE(N9,N10,N17,N18,N19,N20,N27,N28)</f>
        <v>197.69442223161454</v>
      </c>
      <c r="O41" s="12">
        <f>AVERAGE(O9,O10,O17,O18,O19,O20,O27,O28)</f>
        <v>12.399394162366864</v>
      </c>
      <c r="P41" s="23" t="s">
        <v>22</v>
      </c>
      <c r="Q41" s="19">
        <f>STDEV(N9,N10,N17,N18,N19,N20,N27,N28)/2.8</f>
        <v>2.6887521682452178</v>
      </c>
      <c r="R41" s="19">
        <f>STDEV(O9,O10,O17,O18,O19,O20,O27,O28)/2.8</f>
        <v>0.16863853599234005</v>
      </c>
    </row>
    <row r="42" spans="13:18">
      <c r="M42" s="23" t="s">
        <v>17</v>
      </c>
      <c r="N42" s="12">
        <f>AVERAGE(N7,N8,N15,N16,N21,N22,N29,N30)</f>
        <v>208.86690278951815</v>
      </c>
      <c r="O42" s="12">
        <f>AVERAGE(O7,O8,O15,O16,O21,O22,O29,O30)</f>
        <v>13.10013214295858</v>
      </c>
      <c r="P42" s="23" t="s">
        <v>17</v>
      </c>
      <c r="Q42" s="19">
        <f>STDEV(N7,N8,N15,N16,N21,N22,N29,N30)/2.8</f>
        <v>2.9944258863711264</v>
      </c>
      <c r="R42" s="19">
        <f>STDEV(O7,O8,O15,O16,O21,O22,O29,O30)/2.8</f>
        <v>0.18781039159319696</v>
      </c>
    </row>
    <row r="43" spans="13:18">
      <c r="M43" s="23" t="s">
        <v>23</v>
      </c>
      <c r="N43" s="12">
        <f>AVERAGE(N11,N12,N13,N14,N23,N24,N25,N26)</f>
        <v>207.01965595942522</v>
      </c>
      <c r="O43" s="12">
        <f>AVERAGE(O11,O12,O13,O14,O23,O24,O25,O26)</f>
        <v>12.984272821775145</v>
      </c>
      <c r="P43" s="23" t="s">
        <v>23</v>
      </c>
      <c r="Q43" s="19">
        <f>STDEV(N11,N12,N13,N14,N23,N24,N25,N26)/2.8</f>
        <v>3.456200854362359</v>
      </c>
      <c r="R43" s="19">
        <f>STDEV(O11,O12,O13,O14,O23,O24,O25,O26)/2.8</f>
        <v>0.21677291758560724</v>
      </c>
    </row>
    <row r="44" spans="13:18">
      <c r="M44" s="25"/>
      <c r="N44" s="9"/>
      <c r="O44" s="36"/>
      <c r="P44" s="25"/>
      <c r="Q44" s="35"/>
      <c r="R44" s="36"/>
    </row>
    <row r="45" spans="13:18">
      <c r="M45" s="23" t="s">
        <v>34</v>
      </c>
      <c r="N45" s="12">
        <f>AVERAGE(N7,N9,N11,N13,N15,N17,N19,N21,N23,N25,N27,N29)</f>
        <v>205.24697295012678</v>
      </c>
      <c r="O45" s="24">
        <f>AVERAGE(O7,O9,O11,O13,O15,O17,O19,O21,O23,O25,O27,O29)</f>
        <v>12.87309014343195</v>
      </c>
      <c r="P45" s="23" t="s">
        <v>34</v>
      </c>
      <c r="Q45" s="19">
        <f>STDEV(N7,N9,N11,N13,N15,N17,N19,N21,N23,N25,N27,N29)/3.5</f>
        <v>3.34447079470347</v>
      </c>
      <c r="R45" s="19">
        <f>STDEV(O7,O9,O11,O13,O15,O17,O19,O21,O23,O25,O27,O29)/3.5</f>
        <v>0.2097652082438016</v>
      </c>
    </row>
    <row r="46" spans="13:18" ht="15.95" thickBot="1">
      <c r="M46" s="27" t="s">
        <v>35</v>
      </c>
      <c r="N46" s="28">
        <f>AVERAGE(N8,N10,N12,N14,N16,N18,N20,N22,N24,N26,N28,N30)</f>
        <v>203.80701437024516</v>
      </c>
      <c r="O46" s="29">
        <f>AVERAGE(O8,O10,O12,O14,O16,O18,O20,O22,O24,O26,O28,O30)</f>
        <v>12.782775941301777</v>
      </c>
      <c r="P46" s="27" t="s">
        <v>35</v>
      </c>
      <c r="Q46" s="31">
        <f>STDEV(N8,N10,N12,N14,N16,N18,N20,N22,N24,N26,N28,N30)/3.5</f>
        <v>2.1076188042500639</v>
      </c>
      <c r="R46" s="31">
        <f>STDEV(O8,O10,O12,O14,O16,O18,O20,O22,O24,O26,O28,O30)/3.5</f>
        <v>0.13218985140256398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P47"/>
  <sheetViews>
    <sheetView workbookViewId="0"/>
  </sheetViews>
  <sheetFormatPr defaultColWidth="8.85546875" defaultRowHeight="15"/>
  <cols>
    <col min="3" max="3" width="9.42578125" bestFit="1" customWidth="1"/>
    <col min="4" max="4" width="20.42578125" bestFit="1" customWidth="1"/>
    <col min="5" max="5" width="10.28515625" bestFit="1" customWidth="1"/>
    <col min="7" max="7" width="10.28515625" customWidth="1"/>
    <col min="8" max="8" width="12.28515625" customWidth="1"/>
    <col min="9" max="9" width="11.140625" customWidth="1"/>
    <col min="10" max="10" width="11.7109375" customWidth="1"/>
    <col min="11" max="11" width="12.42578125" customWidth="1"/>
    <col min="12" max="12" width="12.28515625" customWidth="1"/>
    <col min="13" max="13" width="12.42578125" customWidth="1"/>
    <col min="14" max="14" width="13.28515625" customWidth="1"/>
    <col min="15" max="15" width="15.28515625" customWidth="1"/>
    <col min="16" max="16" width="15.42578125" bestFit="1" customWidth="1"/>
  </cols>
  <sheetData>
    <row r="2" spans="1:13" ht="18.95">
      <c r="A2" s="10" t="s">
        <v>36</v>
      </c>
    </row>
    <row r="3" spans="1:13">
      <c r="A3" t="s">
        <v>37</v>
      </c>
    </row>
    <row r="4" spans="1:13">
      <c r="A4" t="s">
        <v>2</v>
      </c>
    </row>
    <row r="5" spans="1:13">
      <c r="A5" s="14" t="s">
        <v>38</v>
      </c>
    </row>
    <row r="6" spans="1:13">
      <c r="B6" t="s">
        <v>39</v>
      </c>
    </row>
    <row r="8" spans="1:13" ht="48.95" thickBot="1">
      <c r="A8" s="11" t="s">
        <v>4</v>
      </c>
      <c r="B8" s="11" t="s">
        <v>5</v>
      </c>
      <c r="C8" s="11" t="s">
        <v>6</v>
      </c>
      <c r="D8" s="11" t="s">
        <v>7</v>
      </c>
      <c r="E8" s="11" t="s">
        <v>8</v>
      </c>
      <c r="F8" s="3" t="s">
        <v>9</v>
      </c>
      <c r="G8" s="4" t="s">
        <v>10</v>
      </c>
      <c r="H8" s="3" t="s">
        <v>11</v>
      </c>
      <c r="I8" s="4" t="s">
        <v>12</v>
      </c>
      <c r="J8" s="4" t="s">
        <v>13</v>
      </c>
      <c r="K8" s="4" t="s">
        <v>40</v>
      </c>
      <c r="L8" s="4" t="s">
        <v>41</v>
      </c>
      <c r="M8" s="3" t="s">
        <v>42</v>
      </c>
    </row>
    <row r="9" spans="1:13">
      <c r="A9" s="5">
        <v>12</v>
      </c>
      <c r="B9" s="5" t="s">
        <v>43</v>
      </c>
      <c r="C9" s="5" t="s">
        <v>44</v>
      </c>
      <c r="D9" s="15">
        <v>332.8</v>
      </c>
      <c r="E9" s="5">
        <v>11.7</v>
      </c>
      <c r="F9" s="5">
        <v>275</v>
      </c>
      <c r="G9" s="5">
        <v>15</v>
      </c>
      <c r="H9" s="6">
        <f>(F9*G9)/43560</f>
        <v>9.4696969696969696E-2</v>
      </c>
      <c r="I9" s="6">
        <f>H9*0.405</f>
        <v>3.8352272727272728E-2</v>
      </c>
      <c r="J9" s="7">
        <f>((100-E9)/100)*D9/H9</f>
        <v>3103.1869440000005</v>
      </c>
      <c r="K9" s="7">
        <f>J9*(1/0.87)</f>
        <v>3566.8815448275864</v>
      </c>
      <c r="L9" s="7">
        <f>K9/60</f>
        <v>59.448025747126437</v>
      </c>
      <c r="M9" s="8">
        <f>K9*0.00112</f>
        <v>3.9949073302068965</v>
      </c>
    </row>
    <row r="10" spans="1:13">
      <c r="A10" s="9"/>
      <c r="B10" s="9"/>
      <c r="C10" s="1" t="s">
        <v>35</v>
      </c>
      <c r="D10" s="16">
        <v>318.5</v>
      </c>
      <c r="E10" s="1">
        <v>12.2</v>
      </c>
      <c r="F10" s="5">
        <v>275</v>
      </c>
      <c r="G10" s="5">
        <v>15</v>
      </c>
      <c r="H10" s="6">
        <f t="shared" ref="H10:H32" si="0">(F10*G10)/43560</f>
        <v>9.4696969696969696E-2</v>
      </c>
      <c r="I10" s="6">
        <f t="shared" ref="I10:I32" si="1">H10*0.405</f>
        <v>3.8352272727272728E-2</v>
      </c>
      <c r="J10" s="7">
        <f t="shared" ref="J10:J32" si="2">((100-E10)/100)*D10/H10</f>
        <v>2953.0300800000005</v>
      </c>
      <c r="K10" s="7">
        <f t="shared" ref="K10:K32" si="3">J10*(1/0.87)</f>
        <v>3394.2874482758625</v>
      </c>
      <c r="L10" s="7">
        <f t="shared" ref="L10:L32" si="4">K10/60</f>
        <v>56.571457471264374</v>
      </c>
      <c r="M10" s="8">
        <f t="shared" ref="M10:M32" si="5">K10*0.00112</f>
        <v>3.8016019420689657</v>
      </c>
    </row>
    <row r="11" spans="1:13">
      <c r="A11" s="1">
        <v>16</v>
      </c>
      <c r="B11" s="1" t="s">
        <v>45</v>
      </c>
      <c r="C11" s="5" t="s">
        <v>44</v>
      </c>
      <c r="D11" s="16">
        <v>291.5</v>
      </c>
      <c r="E11" s="1">
        <v>12.5</v>
      </c>
      <c r="F11" s="5">
        <v>275</v>
      </c>
      <c r="G11" s="5">
        <v>15</v>
      </c>
      <c r="H11" s="6">
        <f t="shared" si="0"/>
        <v>9.4696969696969696E-2</v>
      </c>
      <c r="I11" s="6">
        <f t="shared" si="1"/>
        <v>3.8352272727272728E-2</v>
      </c>
      <c r="J11" s="7">
        <f t="shared" si="2"/>
        <v>2693.46</v>
      </c>
      <c r="K11" s="7">
        <f t="shared" si="3"/>
        <v>3095.9310344827586</v>
      </c>
      <c r="L11" s="7">
        <f t="shared" si="4"/>
        <v>51.598850574712642</v>
      </c>
      <c r="M11" s="8">
        <f t="shared" si="5"/>
        <v>3.4674427586206895</v>
      </c>
    </row>
    <row r="12" spans="1:13">
      <c r="A12" s="9"/>
      <c r="B12" s="9"/>
      <c r="C12" s="1" t="s">
        <v>35</v>
      </c>
      <c r="D12" s="16">
        <v>295.7</v>
      </c>
      <c r="E12" s="1">
        <v>12.5</v>
      </c>
      <c r="F12" s="5">
        <v>275</v>
      </c>
      <c r="G12" s="5">
        <v>15</v>
      </c>
      <c r="H12" s="6">
        <f t="shared" si="0"/>
        <v>9.4696969696969696E-2</v>
      </c>
      <c r="I12" s="6">
        <f t="shared" si="1"/>
        <v>3.8352272727272728E-2</v>
      </c>
      <c r="J12" s="7">
        <f t="shared" si="2"/>
        <v>2732.268</v>
      </c>
      <c r="K12" s="7">
        <f t="shared" si="3"/>
        <v>3140.5379310344824</v>
      </c>
      <c r="L12" s="7">
        <f t="shared" si="4"/>
        <v>52.342298850574707</v>
      </c>
      <c r="M12" s="8">
        <f t="shared" si="5"/>
        <v>3.5174024827586199</v>
      </c>
    </row>
    <row r="13" spans="1:13">
      <c r="A13" s="1">
        <v>19</v>
      </c>
      <c r="B13" s="1" t="s">
        <v>46</v>
      </c>
      <c r="C13" s="5" t="s">
        <v>44</v>
      </c>
      <c r="D13" s="16">
        <v>316.10000000000002</v>
      </c>
      <c r="E13" s="1">
        <v>12.8</v>
      </c>
      <c r="F13" s="5">
        <v>275</v>
      </c>
      <c r="G13" s="5">
        <v>15</v>
      </c>
      <c r="H13" s="6">
        <f t="shared" si="0"/>
        <v>9.4696969696969696E-2</v>
      </c>
      <c r="I13" s="6">
        <f t="shared" si="1"/>
        <v>3.8352272727272728E-2</v>
      </c>
      <c r="J13" s="7">
        <f t="shared" si="2"/>
        <v>2910.7499520000001</v>
      </c>
      <c r="K13" s="7">
        <f t="shared" si="3"/>
        <v>3345.6896000000002</v>
      </c>
      <c r="L13" s="7">
        <f t="shared" si="4"/>
        <v>55.761493333333334</v>
      </c>
      <c r="M13" s="8">
        <f t="shared" si="5"/>
        <v>3.7471723519999998</v>
      </c>
    </row>
    <row r="14" spans="1:13">
      <c r="A14" s="9"/>
      <c r="B14" s="9"/>
      <c r="C14" s="1" t="s">
        <v>35</v>
      </c>
      <c r="D14" s="16">
        <v>317.5</v>
      </c>
      <c r="E14" s="1">
        <v>13.2</v>
      </c>
      <c r="F14" s="5">
        <v>275</v>
      </c>
      <c r="G14" s="5">
        <v>15</v>
      </c>
      <c r="H14" s="6">
        <f t="shared" si="0"/>
        <v>9.4696969696969696E-2</v>
      </c>
      <c r="I14" s="6">
        <f t="shared" si="1"/>
        <v>3.8352272727272728E-2</v>
      </c>
      <c r="J14" s="7">
        <f t="shared" si="2"/>
        <v>2910.2303999999999</v>
      </c>
      <c r="K14" s="7">
        <f t="shared" si="3"/>
        <v>3345.0924137931033</v>
      </c>
      <c r="L14" s="7">
        <f t="shared" si="4"/>
        <v>55.751540229885059</v>
      </c>
      <c r="M14" s="8">
        <f t="shared" si="5"/>
        <v>3.7465035034482752</v>
      </c>
    </row>
    <row r="15" spans="1:13">
      <c r="A15" s="1">
        <v>21</v>
      </c>
      <c r="B15" s="1" t="s">
        <v>43</v>
      </c>
      <c r="C15" s="5" t="s">
        <v>44</v>
      </c>
      <c r="D15" s="16">
        <v>318.60000000000002</v>
      </c>
      <c r="E15" s="1">
        <v>12.2</v>
      </c>
      <c r="F15" s="5">
        <v>275</v>
      </c>
      <c r="G15" s="5">
        <v>15</v>
      </c>
      <c r="H15" s="6">
        <f t="shared" si="0"/>
        <v>9.4696969696969696E-2</v>
      </c>
      <c r="I15" s="6">
        <f t="shared" si="1"/>
        <v>3.8352272727272728E-2</v>
      </c>
      <c r="J15" s="7">
        <f t="shared" si="2"/>
        <v>2953.9572480000006</v>
      </c>
      <c r="K15" s="7">
        <f t="shared" si="3"/>
        <v>3395.35315862069</v>
      </c>
      <c r="L15" s="7">
        <f t="shared" si="4"/>
        <v>56.589219310344831</v>
      </c>
      <c r="M15" s="8">
        <f t="shared" si="5"/>
        <v>3.8027955376551725</v>
      </c>
    </row>
    <row r="16" spans="1:13">
      <c r="A16" s="9"/>
      <c r="B16" s="9"/>
      <c r="C16" s="1" t="s">
        <v>35</v>
      </c>
      <c r="D16" s="16">
        <v>321.3</v>
      </c>
      <c r="E16" s="1">
        <v>11.8</v>
      </c>
      <c r="F16" s="5">
        <v>275</v>
      </c>
      <c r="G16" s="5">
        <v>15</v>
      </c>
      <c r="H16" s="6">
        <f t="shared" si="0"/>
        <v>9.4696969696969696E-2</v>
      </c>
      <c r="I16" s="6">
        <f t="shared" si="1"/>
        <v>3.8352272727272728E-2</v>
      </c>
      <c r="J16" s="7">
        <f t="shared" si="2"/>
        <v>2992.562496</v>
      </c>
      <c r="K16" s="7">
        <f t="shared" si="3"/>
        <v>3439.7270068965513</v>
      </c>
      <c r="L16" s="7">
        <f t="shared" si="4"/>
        <v>57.328783448275857</v>
      </c>
      <c r="M16" s="8">
        <f t="shared" si="5"/>
        <v>3.8524942477241373</v>
      </c>
    </row>
    <row r="17" spans="1:13">
      <c r="A17" s="1">
        <v>25</v>
      </c>
      <c r="B17" s="1" t="s">
        <v>45</v>
      </c>
      <c r="C17" s="5" t="s">
        <v>44</v>
      </c>
      <c r="D17" s="16">
        <v>301</v>
      </c>
      <c r="E17" s="1">
        <v>12.7</v>
      </c>
      <c r="F17" s="5">
        <v>275</v>
      </c>
      <c r="G17" s="5">
        <v>15</v>
      </c>
      <c r="H17" s="6">
        <f t="shared" si="0"/>
        <v>9.4696969696969696E-2</v>
      </c>
      <c r="I17" s="6">
        <f t="shared" si="1"/>
        <v>3.8352272727272728E-2</v>
      </c>
      <c r="J17" s="7">
        <f t="shared" si="2"/>
        <v>2774.8828800000001</v>
      </c>
      <c r="K17" s="7">
        <f t="shared" si="3"/>
        <v>3189.5205517241379</v>
      </c>
      <c r="L17" s="7">
        <f t="shared" si="4"/>
        <v>53.158675862068968</v>
      </c>
      <c r="M17" s="8">
        <f t="shared" si="5"/>
        <v>3.572263017931034</v>
      </c>
    </row>
    <row r="18" spans="1:13">
      <c r="A18" s="9"/>
      <c r="B18" s="9"/>
      <c r="C18" s="1" t="s">
        <v>35</v>
      </c>
      <c r="D18" s="16">
        <v>314.3</v>
      </c>
      <c r="E18" s="1">
        <v>12.4</v>
      </c>
      <c r="F18" s="5">
        <v>275</v>
      </c>
      <c r="G18" s="5">
        <v>15</v>
      </c>
      <c r="H18" s="6">
        <f t="shared" si="0"/>
        <v>9.4696969696969696E-2</v>
      </c>
      <c r="I18" s="6">
        <f t="shared" si="1"/>
        <v>3.8352272727272728E-2</v>
      </c>
      <c r="J18" s="7">
        <f t="shared" si="2"/>
        <v>2907.451008</v>
      </c>
      <c r="K18" s="7">
        <f t="shared" si="3"/>
        <v>3341.8977103448274</v>
      </c>
      <c r="L18" s="7">
        <f t="shared" si="4"/>
        <v>55.698295172413786</v>
      </c>
      <c r="M18" s="8">
        <f t="shared" si="5"/>
        <v>3.7429254355862063</v>
      </c>
    </row>
    <row r="19" spans="1:13">
      <c r="A19" s="1">
        <v>27</v>
      </c>
      <c r="B19" s="1" t="s">
        <v>46</v>
      </c>
      <c r="C19" s="5" t="s">
        <v>44</v>
      </c>
      <c r="D19" s="16">
        <v>338.2</v>
      </c>
      <c r="E19" s="1">
        <v>13.3</v>
      </c>
      <c r="F19" s="5">
        <v>275</v>
      </c>
      <c r="G19" s="5">
        <v>15</v>
      </c>
      <c r="H19" s="6">
        <f t="shared" si="0"/>
        <v>9.4696969696969696E-2</v>
      </c>
      <c r="I19" s="6">
        <f t="shared" si="1"/>
        <v>3.8352272727272728E-2</v>
      </c>
      <c r="J19" s="7">
        <f t="shared" si="2"/>
        <v>3096.3968640000003</v>
      </c>
      <c r="K19" s="7">
        <f t="shared" si="3"/>
        <v>3559.0768551724141</v>
      </c>
      <c r="L19" s="7">
        <f t="shared" si="4"/>
        <v>59.317947586206898</v>
      </c>
      <c r="M19" s="8">
        <f t="shared" si="5"/>
        <v>3.9861660777931034</v>
      </c>
    </row>
    <row r="20" spans="1:13">
      <c r="A20" s="9"/>
      <c r="B20" s="9"/>
      <c r="C20" s="1" t="s">
        <v>35</v>
      </c>
      <c r="D20" s="16">
        <v>332.6</v>
      </c>
      <c r="E20" s="1">
        <v>13.4</v>
      </c>
      <c r="F20" s="5">
        <v>275</v>
      </c>
      <c r="G20" s="5">
        <v>15</v>
      </c>
      <c r="H20" s="6">
        <f t="shared" si="0"/>
        <v>9.4696969696969696E-2</v>
      </c>
      <c r="I20" s="6">
        <f t="shared" si="1"/>
        <v>3.8352272727272728E-2</v>
      </c>
      <c r="J20" s="7">
        <f t="shared" si="2"/>
        <v>3041.6136960000003</v>
      </c>
      <c r="K20" s="7">
        <f t="shared" si="3"/>
        <v>3496.1076965517245</v>
      </c>
      <c r="L20" s="7">
        <f t="shared" si="4"/>
        <v>58.268461609195406</v>
      </c>
      <c r="M20" s="8">
        <f t="shared" si="5"/>
        <v>3.915640620137931</v>
      </c>
    </row>
    <row r="21" spans="1:13">
      <c r="A21" s="1">
        <v>31</v>
      </c>
      <c r="B21" s="1" t="s">
        <v>43</v>
      </c>
      <c r="C21" s="5" t="s">
        <v>44</v>
      </c>
      <c r="D21" s="16">
        <v>307.7</v>
      </c>
      <c r="E21" s="1">
        <v>12</v>
      </c>
      <c r="F21" s="5">
        <v>275</v>
      </c>
      <c r="G21" s="5">
        <v>15</v>
      </c>
      <c r="H21" s="6">
        <f t="shared" si="0"/>
        <v>9.4696969696969696E-2</v>
      </c>
      <c r="I21" s="6">
        <f t="shared" si="1"/>
        <v>3.8352272727272728E-2</v>
      </c>
      <c r="J21" s="7">
        <f t="shared" si="2"/>
        <v>2859.3945600000002</v>
      </c>
      <c r="K21" s="7">
        <f t="shared" si="3"/>
        <v>3286.6604137931035</v>
      </c>
      <c r="L21" s="7">
        <f t="shared" si="4"/>
        <v>54.777673563218393</v>
      </c>
      <c r="M21" s="8">
        <f t="shared" si="5"/>
        <v>3.6810596634482757</v>
      </c>
    </row>
    <row r="22" spans="1:13">
      <c r="A22" s="9"/>
      <c r="B22" s="9"/>
      <c r="C22" s="1" t="s">
        <v>35</v>
      </c>
      <c r="D22" s="16">
        <v>312.5</v>
      </c>
      <c r="E22" s="1">
        <v>12</v>
      </c>
      <c r="F22" s="5">
        <v>275</v>
      </c>
      <c r="G22" s="5">
        <v>15</v>
      </c>
      <c r="H22" s="6">
        <f t="shared" si="0"/>
        <v>9.4696969696969696E-2</v>
      </c>
      <c r="I22" s="6">
        <f t="shared" si="1"/>
        <v>3.8352272727272728E-2</v>
      </c>
      <c r="J22" s="7">
        <f t="shared" si="2"/>
        <v>2904</v>
      </c>
      <c r="K22" s="7">
        <f t="shared" si="3"/>
        <v>3337.9310344827586</v>
      </c>
      <c r="L22" s="7">
        <f t="shared" si="4"/>
        <v>55.632183908045974</v>
      </c>
      <c r="M22" s="8">
        <f t="shared" si="5"/>
        <v>3.7384827586206892</v>
      </c>
    </row>
    <row r="23" spans="1:13">
      <c r="A23" s="1">
        <v>33</v>
      </c>
      <c r="B23" s="1" t="s">
        <v>45</v>
      </c>
      <c r="C23" s="5" t="s">
        <v>44</v>
      </c>
      <c r="D23" s="16">
        <v>256.10000000000002</v>
      </c>
      <c r="E23" s="1">
        <v>15.6</v>
      </c>
      <c r="F23" s="5">
        <v>275</v>
      </c>
      <c r="G23" s="5">
        <v>15</v>
      </c>
      <c r="H23" s="6">
        <f t="shared" si="0"/>
        <v>9.4696969696969696E-2</v>
      </c>
      <c r="I23" s="6">
        <f t="shared" si="1"/>
        <v>3.8352272727272728E-2</v>
      </c>
      <c r="J23" s="7">
        <f t="shared" si="2"/>
        <v>2282.5271040000002</v>
      </c>
      <c r="K23" s="7">
        <f t="shared" si="3"/>
        <v>2623.5943724137933</v>
      </c>
      <c r="L23" s="7">
        <f t="shared" si="4"/>
        <v>43.726572873563221</v>
      </c>
      <c r="M23" s="8">
        <f t="shared" si="5"/>
        <v>2.9384256971034484</v>
      </c>
    </row>
    <row r="24" spans="1:13">
      <c r="A24" s="9"/>
      <c r="B24" s="9"/>
      <c r="C24" s="1" t="s">
        <v>35</v>
      </c>
      <c r="D24" s="16">
        <v>264.89999999999998</v>
      </c>
      <c r="E24" s="1">
        <v>13.2</v>
      </c>
      <c r="F24" s="5">
        <v>275</v>
      </c>
      <c r="G24" s="5">
        <v>15</v>
      </c>
      <c r="H24" s="6">
        <f t="shared" si="0"/>
        <v>9.4696969696969696E-2</v>
      </c>
      <c r="I24" s="6">
        <f t="shared" si="1"/>
        <v>3.8352272727272728E-2</v>
      </c>
      <c r="J24" s="7">
        <f t="shared" si="2"/>
        <v>2428.0945919999999</v>
      </c>
      <c r="K24" s="7">
        <f t="shared" si="3"/>
        <v>2790.9133241379309</v>
      </c>
      <c r="L24" s="7">
        <f t="shared" si="4"/>
        <v>46.515222068965514</v>
      </c>
      <c r="M24" s="8">
        <f t="shared" si="5"/>
        <v>3.1258229230344825</v>
      </c>
    </row>
    <row r="25" spans="1:13">
      <c r="A25" s="13">
        <v>35</v>
      </c>
      <c r="B25" s="13" t="s">
        <v>46</v>
      </c>
      <c r="C25" s="5" t="s">
        <v>44</v>
      </c>
      <c r="D25" s="17">
        <v>319.3</v>
      </c>
      <c r="E25" s="13">
        <v>12.5</v>
      </c>
      <c r="F25" s="5">
        <v>275</v>
      </c>
      <c r="G25" s="5">
        <v>15</v>
      </c>
      <c r="H25" s="6">
        <f t="shared" si="0"/>
        <v>9.4696969696969696E-2</v>
      </c>
      <c r="I25" s="6">
        <f t="shared" si="1"/>
        <v>3.8352272727272728E-2</v>
      </c>
      <c r="J25" s="7">
        <f t="shared" si="2"/>
        <v>2950.3319999999999</v>
      </c>
      <c r="K25" s="7">
        <f t="shared" si="3"/>
        <v>3391.1862068965515</v>
      </c>
      <c r="L25" s="7">
        <f t="shared" si="4"/>
        <v>56.519770114942524</v>
      </c>
      <c r="M25" s="8">
        <f t="shared" si="5"/>
        <v>3.7981285517241372</v>
      </c>
    </row>
    <row r="26" spans="1:13">
      <c r="A26" s="9"/>
      <c r="B26" s="9"/>
      <c r="C26" s="1" t="s">
        <v>35</v>
      </c>
      <c r="D26" s="16">
        <v>329.2</v>
      </c>
      <c r="E26" s="1">
        <v>12.2</v>
      </c>
      <c r="F26" s="5">
        <v>275</v>
      </c>
      <c r="G26" s="5">
        <v>15</v>
      </c>
      <c r="H26" s="6">
        <f t="shared" si="0"/>
        <v>9.4696969696969696E-2</v>
      </c>
      <c r="I26" s="6">
        <f t="shared" si="1"/>
        <v>3.8352272727272728E-2</v>
      </c>
      <c r="J26" s="7">
        <f t="shared" si="2"/>
        <v>3052.2370559999999</v>
      </c>
      <c r="K26" s="7">
        <f t="shared" si="3"/>
        <v>3508.3184551724135</v>
      </c>
      <c r="L26" s="7">
        <f t="shared" si="4"/>
        <v>58.471974252873558</v>
      </c>
      <c r="M26" s="8">
        <f t="shared" si="5"/>
        <v>3.9293166697931028</v>
      </c>
    </row>
    <row r="27" spans="1:13">
      <c r="A27" s="1">
        <v>42</v>
      </c>
      <c r="B27" s="1" t="s">
        <v>45</v>
      </c>
      <c r="C27" s="5" t="s">
        <v>44</v>
      </c>
      <c r="D27" s="16">
        <v>362.6</v>
      </c>
      <c r="E27" s="1">
        <v>12.4</v>
      </c>
      <c r="F27" s="5">
        <v>275</v>
      </c>
      <c r="G27" s="5">
        <v>15</v>
      </c>
      <c r="H27" s="6">
        <f t="shared" si="0"/>
        <v>9.4696969696969696E-2</v>
      </c>
      <c r="I27" s="6">
        <f t="shared" si="1"/>
        <v>3.8352272727272728E-2</v>
      </c>
      <c r="J27" s="7">
        <f t="shared" si="2"/>
        <v>3354.2530559999996</v>
      </c>
      <c r="K27" s="7">
        <f t="shared" si="3"/>
        <v>3855.4632827586202</v>
      </c>
      <c r="L27" s="7">
        <f t="shared" si="4"/>
        <v>64.25772137931034</v>
      </c>
      <c r="M27" s="8">
        <f t="shared" si="5"/>
        <v>4.3181188766896543</v>
      </c>
    </row>
    <row r="28" spans="1:13">
      <c r="A28" s="9"/>
      <c r="B28" s="9"/>
      <c r="C28" s="1" t="s">
        <v>35</v>
      </c>
      <c r="D28" s="16">
        <v>369.8</v>
      </c>
      <c r="E28" s="1">
        <v>12.5</v>
      </c>
      <c r="F28" s="5">
        <v>275</v>
      </c>
      <c r="G28" s="5">
        <v>15</v>
      </c>
      <c r="H28" s="6">
        <f t="shared" si="0"/>
        <v>9.4696969696969696E-2</v>
      </c>
      <c r="I28" s="6">
        <f t="shared" si="1"/>
        <v>3.8352272727272728E-2</v>
      </c>
      <c r="J28" s="7">
        <f t="shared" si="2"/>
        <v>3416.9519999999998</v>
      </c>
      <c r="K28" s="7">
        <f t="shared" si="3"/>
        <v>3927.5310344827581</v>
      </c>
      <c r="L28" s="7">
        <f t="shared" si="4"/>
        <v>65.458850574712628</v>
      </c>
      <c r="M28" s="8">
        <f t="shared" si="5"/>
        <v>4.3988347586206888</v>
      </c>
    </row>
    <row r="29" spans="1:13">
      <c r="A29" s="1">
        <v>43</v>
      </c>
      <c r="B29" s="1" t="s">
        <v>43</v>
      </c>
      <c r="C29" s="5" t="s">
        <v>44</v>
      </c>
      <c r="D29" s="16">
        <v>367.1</v>
      </c>
      <c r="E29" s="1">
        <v>12.7</v>
      </c>
      <c r="F29" s="5">
        <v>275</v>
      </c>
      <c r="G29" s="5">
        <v>15</v>
      </c>
      <c r="H29" s="6">
        <f t="shared" si="0"/>
        <v>9.4696969696969696E-2</v>
      </c>
      <c r="I29" s="6">
        <f t="shared" si="1"/>
        <v>3.8352272727272728E-2</v>
      </c>
      <c r="J29" s="7">
        <f t="shared" si="2"/>
        <v>3384.2508480000006</v>
      </c>
      <c r="K29" s="7">
        <f t="shared" si="3"/>
        <v>3889.9435034482763</v>
      </c>
      <c r="L29" s="7">
        <f t="shared" si="4"/>
        <v>64.832391724137935</v>
      </c>
      <c r="M29" s="8">
        <f t="shared" si="5"/>
        <v>4.3567367238620687</v>
      </c>
    </row>
    <row r="30" spans="1:13">
      <c r="A30" s="9"/>
      <c r="B30" s="9"/>
      <c r="C30" s="1" t="s">
        <v>35</v>
      </c>
      <c r="D30" s="16">
        <v>364.5</v>
      </c>
      <c r="E30" s="1">
        <v>12.9</v>
      </c>
      <c r="F30" s="5">
        <v>275</v>
      </c>
      <c r="G30" s="5">
        <v>15</v>
      </c>
      <c r="H30" s="6">
        <f t="shared" si="0"/>
        <v>9.4696969696969696E-2</v>
      </c>
      <c r="I30" s="6">
        <f t="shared" si="1"/>
        <v>3.8352272727272728E-2</v>
      </c>
      <c r="J30" s="7">
        <f t="shared" si="2"/>
        <v>3352.5835199999997</v>
      </c>
      <c r="K30" s="7">
        <f t="shared" si="3"/>
        <v>3853.5442758620684</v>
      </c>
      <c r="L30" s="7">
        <f t="shared" si="4"/>
        <v>64.225737931034473</v>
      </c>
      <c r="M30" s="8">
        <f t="shared" si="5"/>
        <v>4.3159695889655163</v>
      </c>
    </row>
    <row r="31" spans="1:13">
      <c r="A31" s="1">
        <v>45</v>
      </c>
      <c r="B31" s="1" t="s">
        <v>46</v>
      </c>
      <c r="C31" s="5" t="s">
        <v>44</v>
      </c>
      <c r="D31" s="16">
        <v>336.6</v>
      </c>
      <c r="E31" s="1">
        <v>13</v>
      </c>
      <c r="F31" s="5">
        <v>275</v>
      </c>
      <c r="G31" s="5">
        <v>15</v>
      </c>
      <c r="H31" s="6">
        <f t="shared" si="0"/>
        <v>9.4696969696969696E-2</v>
      </c>
      <c r="I31" s="6">
        <f t="shared" si="1"/>
        <v>3.8352272727272728E-2</v>
      </c>
      <c r="J31" s="7">
        <f t="shared" si="2"/>
        <v>3092.4115200000006</v>
      </c>
      <c r="K31" s="7">
        <f t="shared" si="3"/>
        <v>3554.4960000000005</v>
      </c>
      <c r="L31" s="7">
        <f t="shared" si="4"/>
        <v>59.241600000000012</v>
      </c>
      <c r="M31" s="8">
        <f t="shared" si="5"/>
        <v>3.9810355200000003</v>
      </c>
    </row>
    <row r="32" spans="1:13">
      <c r="A32" s="9"/>
      <c r="B32" s="9"/>
      <c r="C32" s="1" t="s">
        <v>35</v>
      </c>
      <c r="D32" s="16">
        <v>330.1</v>
      </c>
      <c r="E32" s="1">
        <v>13.2</v>
      </c>
      <c r="F32" s="5">
        <v>275</v>
      </c>
      <c r="G32" s="5">
        <v>15</v>
      </c>
      <c r="H32" s="6">
        <f t="shared" si="0"/>
        <v>9.4696969696969696E-2</v>
      </c>
      <c r="I32" s="6">
        <f t="shared" si="1"/>
        <v>3.8352272727272728E-2</v>
      </c>
      <c r="J32" s="7">
        <f t="shared" si="2"/>
        <v>3025.7230080000004</v>
      </c>
      <c r="K32" s="7">
        <f t="shared" si="3"/>
        <v>3477.8425379310347</v>
      </c>
      <c r="L32" s="7">
        <f t="shared" si="4"/>
        <v>57.964042298850579</v>
      </c>
      <c r="M32" s="8">
        <f t="shared" si="5"/>
        <v>3.8951836424827584</v>
      </c>
    </row>
    <row r="34" spans="11:16" ht="15.95" thickBot="1">
      <c r="L34" s="18" t="s">
        <v>24</v>
      </c>
      <c r="M34" s="18" t="s">
        <v>25</v>
      </c>
      <c r="O34" s="20" t="s">
        <v>47</v>
      </c>
      <c r="P34" s="20" t="s">
        <v>48</v>
      </c>
    </row>
    <row r="35" spans="11:16">
      <c r="K35" s="21" t="s">
        <v>49</v>
      </c>
      <c r="L35" s="22">
        <f>AVERAGE(L13,L19,L25,L31)</f>
        <v>57.710202758620689</v>
      </c>
      <c r="M35" s="22">
        <f>AVERAGE(M13,M19,M25,M31)</f>
        <v>3.8781256253793104</v>
      </c>
      <c r="N35" s="21" t="s">
        <v>49</v>
      </c>
      <c r="O35" s="30">
        <f>STDEV(L13,L19,L25,L31)/2</f>
        <v>0.91944816986751943</v>
      </c>
      <c r="P35" s="30">
        <f>STDEV(M13,M19,M25,M31)/2</f>
        <v>6.1786917015097295E-2</v>
      </c>
    </row>
    <row r="36" spans="11:16">
      <c r="K36" s="23" t="s">
        <v>50</v>
      </c>
      <c r="L36" s="12">
        <f>AVERAGE(L14,L20,L26,L32)</f>
        <v>57.614004597701154</v>
      </c>
      <c r="M36" s="12">
        <f>AVERAGE(M14,M20,M26,M32)</f>
        <v>3.8716611089655166</v>
      </c>
      <c r="N36" s="23" t="s">
        <v>50</v>
      </c>
      <c r="O36" s="19">
        <f>STDEV(L14,L20,L26,L32)/2</f>
        <v>0.62953195727071853</v>
      </c>
      <c r="P36" s="19">
        <f>STDEV(M14,M20,M26,M32)/2</f>
        <v>4.230454752859239E-2</v>
      </c>
    </row>
    <row r="37" spans="11:16">
      <c r="K37" s="23" t="s">
        <v>51</v>
      </c>
      <c r="L37" s="12">
        <f>AVERAGE(L17,L23,L27,L11)</f>
        <v>53.185455172413796</v>
      </c>
      <c r="M37" s="12">
        <f>AVERAGE(M11,M17,M23,M27)</f>
        <v>3.5740625875862064</v>
      </c>
      <c r="N37" s="23" t="s">
        <v>51</v>
      </c>
      <c r="O37" s="19">
        <f>STDEV(L11,L17,L23,L27)/2</f>
        <v>4.2287070973368248</v>
      </c>
      <c r="P37" s="19">
        <f>STDEV(M11,M17,M23,M27)/2</f>
        <v>0.28416911694103481</v>
      </c>
    </row>
    <row r="38" spans="11:16">
      <c r="K38" s="23" t="s">
        <v>52</v>
      </c>
      <c r="L38" s="12">
        <f>AVERAGE(L18,L24,L28,L12)</f>
        <v>55.00366666666666</v>
      </c>
      <c r="M38" s="12">
        <f>AVERAGE(M12,M18,M24,M28)</f>
        <v>3.6962463999999993</v>
      </c>
      <c r="N38" s="23" t="s">
        <v>52</v>
      </c>
      <c r="O38" s="19">
        <f>STDEV(L12,L18,L24,L28)/2</f>
        <v>3.9678914389218432</v>
      </c>
      <c r="P38" s="19">
        <f>STDEV(M12,M18,M24,M28)/2</f>
        <v>0.26664230469554939</v>
      </c>
    </row>
    <row r="39" spans="11:16">
      <c r="K39" s="23" t="s">
        <v>53</v>
      </c>
      <c r="L39" s="12">
        <f>AVERAGE(L15,L21,L29,L9)</f>
        <v>58.911827586206897</v>
      </c>
      <c r="M39" s="12">
        <f>AVERAGE(M9,M15,M21,M29)</f>
        <v>3.9588748137931034</v>
      </c>
      <c r="N39" s="23" t="s">
        <v>53</v>
      </c>
      <c r="O39" s="19">
        <f>STDEV(L9,L15,L21,L29)/2</f>
        <v>2.1951903271323192</v>
      </c>
      <c r="P39" s="19">
        <f>STDEV(M9,M15,M21,M29)/2</f>
        <v>0.14751678998329176</v>
      </c>
    </row>
    <row r="40" spans="11:16">
      <c r="K40" s="23" t="s">
        <v>54</v>
      </c>
      <c r="L40" s="12">
        <f>AVERAGE(L10,L16,L22,L30)</f>
        <v>58.439540689655175</v>
      </c>
      <c r="M40" s="12">
        <f>AVERAGE(M10,M16,M22,M30)</f>
        <v>3.9271371343448269</v>
      </c>
      <c r="N40" s="23" t="s">
        <v>54</v>
      </c>
      <c r="O40" s="19">
        <f>STDEV(L10,L16,L22,L30)/2</f>
        <v>1.9596948566784258</v>
      </c>
      <c r="P40" s="19">
        <f>STDEV(M10,M16,M22,M30)/2</f>
        <v>0.13169149436879019</v>
      </c>
    </row>
    <row r="41" spans="11:16">
      <c r="K41" s="25"/>
      <c r="L41" s="9"/>
      <c r="M41" s="26"/>
      <c r="N41" s="25"/>
      <c r="O41" s="9"/>
      <c r="P41" s="33"/>
    </row>
    <row r="42" spans="11:16">
      <c r="K42" s="23" t="s">
        <v>46</v>
      </c>
      <c r="L42" s="12">
        <f>AVERAGE(L13,L14,L25,L26,L31,L32,L19,L20)</f>
        <v>57.662103678160925</v>
      </c>
      <c r="M42" s="12">
        <f>AVERAGE(M13,M14,M19,M20,M25,M26,M31,M32)</f>
        <v>3.8748933671724135</v>
      </c>
      <c r="N42" s="23" t="s">
        <v>46</v>
      </c>
      <c r="O42" s="19">
        <f>STDEV(L13,L14,L19,L20,L25,L26,L31,L32)/2.8</f>
        <v>0.52138756548124388</v>
      </c>
      <c r="P42" s="19">
        <f>STDEV(M13,M14,M19,M20,M25,M26,M31,M32)/2.8</f>
        <v>3.5037244400339618E-2</v>
      </c>
    </row>
    <row r="43" spans="11:16">
      <c r="K43" s="23" t="s">
        <v>45</v>
      </c>
      <c r="L43" s="12">
        <f>AVERAGE(L11,L12,L17,L18,L23,L24,L27,L28)</f>
        <v>54.094560919540228</v>
      </c>
      <c r="M43" s="12">
        <f>AVERAGE(M11,M12,M17,M18,M23,M24,M27,M28)</f>
        <v>3.6351544937931033</v>
      </c>
      <c r="N43" s="23" t="s">
        <v>45</v>
      </c>
      <c r="O43" s="19">
        <f>STDEV(L11,L12,L17,L18,L23,L24,L27,L28)/2.8</f>
        <v>2.7337023704036891</v>
      </c>
      <c r="P43" s="19">
        <f>STDEV(M11,M12,M17,M18,M23,M24,M27,M28)/2.8</f>
        <v>0.18370479929112835</v>
      </c>
    </row>
    <row r="44" spans="11:16">
      <c r="K44" s="23" t="s">
        <v>43</v>
      </c>
      <c r="L44" s="12">
        <f>AVERAGE(L9,L10,L15,L16,L21,L22,L29,L30)</f>
        <v>58.675684137931036</v>
      </c>
      <c r="M44" s="12">
        <f>AVERAGE(M9,M10,M15,M16,M21,M22,M29,M30)</f>
        <v>3.9430059740689654</v>
      </c>
      <c r="N44" s="23" t="s">
        <v>43</v>
      </c>
      <c r="O44" s="19">
        <f>STDEV(L9,L10,L15,L16,L21,L22,L29,L30)/2.8</f>
        <v>1.3789684573464047</v>
      </c>
      <c r="P44" s="19">
        <f>STDEV(M9,M10,M15,M16,M21,M22,M29,M30)/2.8</f>
        <v>9.2666680333678364E-2</v>
      </c>
    </row>
    <row r="45" spans="11:16">
      <c r="K45" s="25"/>
      <c r="L45" s="9"/>
      <c r="M45" s="26"/>
      <c r="N45" s="25"/>
      <c r="O45" s="9"/>
      <c r="P45" s="33"/>
    </row>
    <row r="46" spans="11:16">
      <c r="K46" s="23" t="s">
        <v>34</v>
      </c>
      <c r="L46" s="12">
        <f>AVERAGE(L9,L11,L13,L15,L17,L19,L21,L23,L25,L27,L29,L31)</f>
        <v>56.602495172413789</v>
      </c>
      <c r="M46" s="24">
        <f>AVERAGE(M9,M11,M13,M15,M17,M19,M21,M23,M25,M27,M29,M31)</f>
        <v>3.803687675586207</v>
      </c>
      <c r="N46" s="23" t="s">
        <v>34</v>
      </c>
      <c r="O46" s="19">
        <f>STDEV(L9,L11,L13,L15,L17,L19,L21,L23,L25,L27,L29,L31)/3.5</f>
        <v>1.6242578766437494</v>
      </c>
      <c r="P46" s="32">
        <f>STDEV(M9,M11,M13,M15,M17,M19,M21,M23,M25,M27,M29,M31)/3.5</f>
        <v>0.10915012931045993</v>
      </c>
    </row>
    <row r="47" spans="11:16" ht="15.95" thickBot="1">
      <c r="K47" s="27" t="s">
        <v>35</v>
      </c>
      <c r="L47" s="28">
        <f>AVERAGE(L10,L12,L14,L16,L18,L20,L22,L24,L26,L28,L30,L32)</f>
        <v>57.019070651340996</v>
      </c>
      <c r="M47" s="29">
        <f>AVERAGE(M10,M12,M14,M16,M18,M20,M22,M24,M26,M28,M30,M32)</f>
        <v>3.8316815477701138</v>
      </c>
      <c r="N47" s="27" t="s">
        <v>35</v>
      </c>
      <c r="O47" s="31">
        <f>STDEV(L10,L12,L14,L16,L18,L20,L22,L24,L26,L28,L30,L32)/3.5</f>
        <v>1.403691559335881</v>
      </c>
      <c r="P47" s="34">
        <f>STDEV(M10,M12,M14,M16,M18,M20,M22,M24,M26,M28,M30,M32)/3.5</f>
        <v>9.4328072787371223E-2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Huong Nguyen</cp:lastModifiedBy>
  <cp:revision/>
  <dcterms:created xsi:type="dcterms:W3CDTF">2015-06-05T18:17:20Z</dcterms:created>
  <dcterms:modified xsi:type="dcterms:W3CDTF">2023-10-13T16:15:49Z</dcterms:modified>
  <cp:category/>
  <cp:contentStatus/>
</cp:coreProperties>
</file>