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filterPrivacy="1"/>
  <xr:revisionPtr revIDLastSave="0" documentId="11_9BD7F19E8AE9E516D9325E28D1A0310ABF7E6299" xr6:coauthVersionLast="47" xr6:coauthVersionMax="47" xr10:uidLastSave="{00000000-0000-0000-0000-000000000000}"/>
  <bookViews>
    <workbookView xWindow="2020" yWindow="780" windowWidth="22780" windowHeight="14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C55" i="1" l="1"/>
  <c r="C54" i="1"/>
  <c r="C52" i="1"/>
  <c r="C51" i="1"/>
  <c r="C50" i="1"/>
  <c r="C49" i="1"/>
  <c r="C45" i="1"/>
  <c r="C44" i="1"/>
  <c r="C42" i="1"/>
  <c r="C41" i="1"/>
  <c r="C40" i="1"/>
  <c r="C39" i="1"/>
  <c r="G5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4" i="1"/>
  <c r="K22" i="1"/>
  <c r="K20" i="1"/>
  <c r="K18" i="1"/>
  <c r="K16" i="1"/>
  <c r="K14" i="1"/>
  <c r="K12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H10" i="1" s="1"/>
  <c r="I10" i="1" s="1"/>
  <c r="J10" i="1" s="1"/>
  <c r="H25" i="1" l="1"/>
  <c r="I25" i="1" s="1"/>
  <c r="J25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X24" i="1" l="1"/>
  <c r="R24" i="1"/>
  <c r="S24" i="1" s="1"/>
  <c r="X22" i="1"/>
  <c r="R22" i="1"/>
  <c r="S22" i="1" s="1"/>
  <c r="X20" i="1"/>
  <c r="R20" i="1"/>
  <c r="S20" i="1" s="1"/>
  <c r="X18" i="1"/>
  <c r="R18" i="1"/>
  <c r="S18" i="1" s="1"/>
  <c r="X16" i="1"/>
  <c r="R16" i="1"/>
  <c r="S16" i="1" s="1"/>
  <c r="X14" i="1"/>
  <c r="R14" i="1"/>
  <c r="S14" i="1" s="1"/>
  <c r="X12" i="1"/>
  <c r="R12" i="1"/>
  <c r="S12" i="1" s="1"/>
  <c r="X10" i="1"/>
  <c r="R10" i="1"/>
  <c r="S10" i="1" s="1"/>
  <c r="T12" i="1" l="1"/>
  <c r="T10" i="1"/>
  <c r="T14" i="1"/>
  <c r="E50" i="1" s="1"/>
  <c r="T16" i="1"/>
  <c r="T18" i="1"/>
  <c r="T20" i="1"/>
  <c r="T22" i="1"/>
  <c r="T24" i="1"/>
  <c r="E39" i="1"/>
  <c r="E49" i="1"/>
  <c r="E41" i="1" l="1"/>
  <c r="E52" i="1"/>
  <c r="E44" i="1"/>
  <c r="E42" i="1"/>
  <c r="E55" i="1"/>
  <c r="E54" i="1"/>
  <c r="E51" i="1"/>
  <c r="E40" i="1"/>
  <c r="E45" i="1"/>
</calcChain>
</file>

<file path=xl/sharedStrings.xml><?xml version="1.0" encoding="utf-8"?>
<sst xmlns="http://schemas.openxmlformats.org/spreadsheetml/2006/main" count="84" uniqueCount="45">
  <si>
    <t>2020 Marsden Oats</t>
  </si>
  <si>
    <t>Oat Variety: Welter INO9201</t>
  </si>
  <si>
    <t>Date Planted:  4/2/2020</t>
  </si>
  <si>
    <t>Harvest Date: 7/24/2020</t>
  </si>
  <si>
    <t>Sub-plot area = 30' x 275' = 8250 ft^2 = 8250/43560 acres = 0.1894 acres</t>
  </si>
  <si>
    <t>Plot area = 2 x 0.1894 acres = 0.3788 acres</t>
  </si>
  <si>
    <t>Oat Grain</t>
  </si>
  <si>
    <t>Oat Straw</t>
  </si>
  <si>
    <t>Straw Moisture Samples</t>
  </si>
  <si>
    <t>Plot</t>
  </si>
  <si>
    <t>Treatment</t>
  </si>
  <si>
    <t>lbs/sub-plot</t>
  </si>
  <si>
    <t>lbs/acre</t>
  </si>
  <si>
    <t>% moisture</t>
  </si>
  <si>
    <t>lb/acre at 0% moisture</t>
  </si>
  <si>
    <t>lb/acre @ 14% moisture</t>
  </si>
  <si>
    <t>bu/acre at 14% moisture</t>
  </si>
  <si>
    <t>plot average, lb/acre @ 14% moisture</t>
  </si>
  <si>
    <t>plot average, bu/acre @ 14% moisture</t>
  </si>
  <si>
    <t>plot average, kg/ha @ 14% moisture</t>
  </si>
  <si>
    <t>Test Weight (lbs/bu)</t>
  </si>
  <si>
    <t>Bale wt (lbs)</t>
  </si>
  <si>
    <t>ton/ac</t>
  </si>
  <si>
    <t>dry ton/ac</t>
  </si>
  <si>
    <t>Wet weight(g)</t>
  </si>
  <si>
    <t>Dry wt (g)</t>
  </si>
  <si>
    <t>E</t>
  </si>
  <si>
    <t>O3</t>
  </si>
  <si>
    <t>W</t>
  </si>
  <si>
    <t>O4</t>
  </si>
  <si>
    <t>Equipment Notes:</t>
  </si>
  <si>
    <t>Blocks 1 and 2:  grain was harvested with a John Deere 9450 plot combine. Weights, test weight and % moisture taken from the combine.</t>
  </si>
  <si>
    <t>Blocks 3 and 4: While harvesting plot 47, there was an issue with the combine and a different John Deere 9450 plot combine had to be used.  Yield data for the east half of plot 47 was lost.</t>
  </si>
  <si>
    <t xml:space="preserve">For the remainder of Blocks 3 and 4, yield data was obtained from the combine. </t>
  </si>
  <si>
    <t>For moisture, a bulk sample was removed from the combine hopper and tested on a moisture meter to obtain an average moisture value for those plots (14%).</t>
  </si>
  <si>
    <t>Straw was baled and weighed with a John Deere 6140R tractor and a John Deere 458 silage baler.</t>
  </si>
  <si>
    <t>Means</t>
  </si>
  <si>
    <t>Grain (bu/ac) @ 14% moisture</t>
  </si>
  <si>
    <t>Straw (dry ton/ac)</t>
  </si>
  <si>
    <t>Block 1</t>
  </si>
  <si>
    <t>Block 2</t>
  </si>
  <si>
    <t>Block 3</t>
  </si>
  <si>
    <t>Block 4</t>
  </si>
  <si>
    <t>Standard Error</t>
  </si>
  <si>
    <t>Grain (bu/ac)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</si>
</sst>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1"/>
  <sheetViews>
    <sheetView tabSelected="1" topLeftCell="I1" zoomScale="120" zoomScaleNormal="120" workbookViewId="0">
      <selection activeCell="W25" sqref="W25"/>
    </sheetView>
  </sheetViews>
  <sheetFormatPr defaultColWidth="8.85546875" defaultRowHeight="14.45"/>
  <cols>
    <col min="3" max="3" width="11.5703125" customWidth="1"/>
    <col min="4" max="4" width="11" bestFit="1" customWidth="1"/>
    <col min="5" max="6" width="11" customWidth="1"/>
    <col min="7" max="10" width="11" style="16" customWidth="1"/>
    <col min="11" max="11" width="12.42578125" style="21" bestFit="1" customWidth="1"/>
    <col min="12" max="13" width="12.42578125" style="21" customWidth="1"/>
    <col min="14" max="14" width="10.140625" bestFit="1" customWidth="1"/>
    <col min="17" max="17" width="10.140625" customWidth="1"/>
    <col min="18" max="18" width="10.42578125" bestFit="1" customWidth="1"/>
    <col min="19" max="19" width="9.85546875" bestFit="1" customWidth="1"/>
    <col min="20" max="20" width="10.140625" bestFit="1" customWidth="1"/>
    <col min="22" max="22" width="11.42578125" customWidth="1"/>
  </cols>
  <sheetData>
    <row r="2" spans="1:24" ht="18.600000000000001">
      <c r="A2" s="5" t="s">
        <v>0</v>
      </c>
      <c r="B2" s="5"/>
    </row>
    <row r="3" spans="1:24">
      <c r="A3" t="s">
        <v>1</v>
      </c>
    </row>
    <row r="4" spans="1:24">
      <c r="A4" t="s">
        <v>2</v>
      </c>
    </row>
    <row r="5" spans="1:24">
      <c r="A5" t="s">
        <v>3</v>
      </c>
    </row>
    <row r="6" spans="1:24">
      <c r="A6" t="s">
        <v>4</v>
      </c>
    </row>
    <row r="7" spans="1:24">
      <c r="A7" t="s">
        <v>5</v>
      </c>
      <c r="E7" s="38" t="s">
        <v>6</v>
      </c>
      <c r="F7" s="38"/>
      <c r="G7" s="38"/>
      <c r="H7" s="38"/>
      <c r="I7" s="38"/>
      <c r="J7" s="38"/>
      <c r="K7" s="38"/>
      <c r="L7" s="38"/>
      <c r="M7" s="38"/>
      <c r="N7" s="38"/>
      <c r="Q7" s="38" t="s">
        <v>7</v>
      </c>
      <c r="R7" s="38"/>
      <c r="S7" s="38"/>
      <c r="T7" s="38"/>
      <c r="V7" s="38" t="s">
        <v>8</v>
      </c>
      <c r="W7" s="38"/>
      <c r="X7" s="38"/>
    </row>
    <row r="8" spans="1:24" ht="15" thickBot="1"/>
    <row r="9" spans="1:24" ht="43.5">
      <c r="A9" s="1" t="s">
        <v>9</v>
      </c>
      <c r="B9" s="1"/>
      <c r="C9" s="1" t="s">
        <v>10</v>
      </c>
      <c r="D9" s="9"/>
      <c r="E9" s="1" t="s">
        <v>11</v>
      </c>
      <c r="F9" s="1" t="s">
        <v>12</v>
      </c>
      <c r="G9" s="17" t="s">
        <v>13</v>
      </c>
      <c r="H9" s="18" t="s">
        <v>14</v>
      </c>
      <c r="I9" s="18" t="s">
        <v>15</v>
      </c>
      <c r="J9" s="18" t="s">
        <v>16</v>
      </c>
      <c r="K9" s="22" t="s">
        <v>17</v>
      </c>
      <c r="L9" s="31" t="s">
        <v>18</v>
      </c>
      <c r="M9" s="31" t="s">
        <v>19</v>
      </c>
      <c r="N9" s="30"/>
      <c r="O9" s="29" t="s">
        <v>20</v>
      </c>
      <c r="Q9" s="2" t="s">
        <v>21</v>
      </c>
      <c r="R9" s="2" t="s">
        <v>12</v>
      </c>
      <c r="S9" s="2" t="s">
        <v>22</v>
      </c>
      <c r="T9" s="2" t="s">
        <v>23</v>
      </c>
      <c r="V9" s="1" t="s">
        <v>24</v>
      </c>
      <c r="W9" s="1" t="s">
        <v>25</v>
      </c>
      <c r="X9" s="1" t="s">
        <v>13</v>
      </c>
    </row>
    <row r="10" spans="1:24">
      <c r="A10" s="1">
        <v>15</v>
      </c>
      <c r="B10" s="1" t="s">
        <v>26</v>
      </c>
      <c r="C10" s="1" t="s">
        <v>27</v>
      </c>
      <c r="D10" s="9"/>
      <c r="E10" s="1">
        <v>227.2</v>
      </c>
      <c r="F10" s="4">
        <f>E10*5.28</f>
        <v>1199.616</v>
      </c>
      <c r="G10" s="17">
        <v>14.6</v>
      </c>
      <c r="H10" s="19">
        <f>F10*(100-G10)/100</f>
        <v>1024.472064</v>
      </c>
      <c r="I10" s="19">
        <f>H10*1.14</f>
        <v>1167.8981529600001</v>
      </c>
      <c r="J10" s="19">
        <f>I10/32</f>
        <v>36.496817280000002</v>
      </c>
      <c r="K10" s="23">
        <f>AVERAGE(I10:I11)</f>
        <v>1180.4457772800001</v>
      </c>
      <c r="L10" s="28">
        <f>K10/32</f>
        <v>36.888930540000004</v>
      </c>
      <c r="M10" s="28">
        <f>K10*1.12085</f>
        <v>1323.1026494642881</v>
      </c>
      <c r="N10" s="25"/>
      <c r="O10" s="1">
        <v>32.9</v>
      </c>
      <c r="Q10" s="1">
        <v>348</v>
      </c>
      <c r="R10" s="4">
        <f>Q10*2.5</f>
        <v>870</v>
      </c>
      <c r="S10" s="3">
        <f>R10/2000</f>
        <v>0.435</v>
      </c>
      <c r="T10" s="10">
        <f>S10-(S10*X10/100)</f>
        <v>0.40064773735581188</v>
      </c>
      <c r="V10" s="1">
        <v>225.4</v>
      </c>
      <c r="W10" s="1">
        <v>207.6</v>
      </c>
      <c r="X10" s="4">
        <f>(V10-W10)/(V10)*100</f>
        <v>7.8970718722271567</v>
      </c>
    </row>
    <row r="11" spans="1:24">
      <c r="A11" s="6">
        <v>15</v>
      </c>
      <c r="B11" s="1" t="s">
        <v>28</v>
      </c>
      <c r="C11" s="1" t="s">
        <v>27</v>
      </c>
      <c r="D11" s="9"/>
      <c r="E11" s="1">
        <v>231</v>
      </c>
      <c r="F11" s="4">
        <f t="shared" ref="F11:F25" si="0">E11*5.28</f>
        <v>1219.68</v>
      </c>
      <c r="G11" s="17">
        <v>14.2</v>
      </c>
      <c r="H11" s="19">
        <f t="shared" ref="H11:H25" si="1">F11*(100-G11)/100</f>
        <v>1046.4854400000002</v>
      </c>
      <c r="I11" s="19">
        <f t="shared" ref="I11:I25" si="2">H11*1.14</f>
        <v>1192.9934016</v>
      </c>
      <c r="J11" s="19">
        <f t="shared" ref="J11:J25" si="3">I11/32</f>
        <v>37.281043799999999</v>
      </c>
      <c r="K11" s="23">
        <v>1180.4457772800001</v>
      </c>
      <c r="L11" s="28">
        <f t="shared" ref="L11:L25" si="4">K11/32</f>
        <v>36.888930540000004</v>
      </c>
      <c r="M11" s="28">
        <f t="shared" ref="M11:M25" si="5">K11*1.12085</f>
        <v>1323.1026494642881</v>
      </c>
      <c r="N11" s="26"/>
      <c r="O11" s="6"/>
      <c r="Q11" s="6"/>
      <c r="R11" s="12"/>
      <c r="S11" s="13"/>
      <c r="T11" s="14"/>
      <c r="V11" s="6"/>
      <c r="W11" s="6"/>
      <c r="X11" s="12"/>
    </row>
    <row r="12" spans="1:24">
      <c r="A12" s="1">
        <v>18</v>
      </c>
      <c r="B12" s="1" t="s">
        <v>26</v>
      </c>
      <c r="C12" s="1" t="s">
        <v>29</v>
      </c>
      <c r="D12" s="9"/>
      <c r="E12" s="1">
        <v>269.7</v>
      </c>
      <c r="F12" s="4">
        <f t="shared" si="0"/>
        <v>1424.0160000000001</v>
      </c>
      <c r="G12" s="17">
        <v>15.4</v>
      </c>
      <c r="H12" s="19">
        <f t="shared" si="1"/>
        <v>1204.7175359999999</v>
      </c>
      <c r="I12" s="19">
        <f t="shared" si="2"/>
        <v>1373.3779910399996</v>
      </c>
      <c r="J12" s="19">
        <f t="shared" si="3"/>
        <v>42.918062219999989</v>
      </c>
      <c r="K12" s="23">
        <f>AVERAGE(I12:I13)</f>
        <v>1459.4772297599998</v>
      </c>
      <c r="L12" s="28">
        <f t="shared" si="4"/>
        <v>45.608663429999993</v>
      </c>
      <c r="M12" s="28">
        <f t="shared" si="5"/>
        <v>1635.8550529764957</v>
      </c>
      <c r="N12" s="25"/>
      <c r="O12" s="1">
        <v>32.9</v>
      </c>
      <c r="Q12" s="1">
        <v>381</v>
      </c>
      <c r="R12" s="4">
        <f t="shared" ref="R12:R24" si="6">Q12*2.5</f>
        <v>952.5</v>
      </c>
      <c r="S12" s="3">
        <f t="shared" ref="S12:S24" si="7">R12/2000</f>
        <v>0.47625000000000001</v>
      </c>
      <c r="T12" s="10">
        <f t="shared" ref="T12:T24" si="8">S12-(S12*X12/100)</f>
        <v>0.44426172607879927</v>
      </c>
      <c r="V12" s="1">
        <v>266.5</v>
      </c>
      <c r="W12" s="1">
        <v>248.6</v>
      </c>
      <c r="X12" s="4">
        <f t="shared" ref="X12:X24" si="9">(V12-W12)/(V12)*100</f>
        <v>6.7166979362101333</v>
      </c>
    </row>
    <row r="13" spans="1:24">
      <c r="A13" s="6">
        <v>18</v>
      </c>
      <c r="B13" s="1" t="s">
        <v>28</v>
      </c>
      <c r="C13" s="1" t="s">
        <v>29</v>
      </c>
      <c r="D13" s="9"/>
      <c r="E13" s="1">
        <v>302.8</v>
      </c>
      <c r="F13" s="4">
        <f t="shared" si="0"/>
        <v>1598.7840000000001</v>
      </c>
      <c r="G13" s="17">
        <v>15.2</v>
      </c>
      <c r="H13" s="19">
        <f t="shared" si="1"/>
        <v>1355.7688320000002</v>
      </c>
      <c r="I13" s="19">
        <f t="shared" si="2"/>
        <v>1545.5764684800001</v>
      </c>
      <c r="J13" s="19">
        <f t="shared" si="3"/>
        <v>48.299264640000004</v>
      </c>
      <c r="K13" s="24">
        <v>1459.4772297599998</v>
      </c>
      <c r="L13" s="28">
        <f t="shared" si="4"/>
        <v>45.608663429999993</v>
      </c>
      <c r="M13" s="28">
        <f t="shared" si="5"/>
        <v>1635.8550529764957</v>
      </c>
      <c r="N13" s="26"/>
      <c r="O13" s="6"/>
      <c r="Q13" s="6"/>
      <c r="R13" s="12"/>
      <c r="S13" s="13"/>
      <c r="T13" s="14"/>
      <c r="V13" s="6"/>
      <c r="W13" s="6"/>
      <c r="X13" s="12"/>
    </row>
    <row r="14" spans="1:24">
      <c r="A14" s="1">
        <v>26</v>
      </c>
      <c r="B14" s="1" t="s">
        <v>26</v>
      </c>
      <c r="C14" s="1" t="s">
        <v>27</v>
      </c>
      <c r="D14" s="9"/>
      <c r="E14" s="1">
        <v>248</v>
      </c>
      <c r="F14" s="4">
        <f t="shared" si="0"/>
        <v>1309.44</v>
      </c>
      <c r="G14" s="17">
        <v>14.6</v>
      </c>
      <c r="H14" s="19">
        <f t="shared" si="1"/>
        <v>1118.2617600000001</v>
      </c>
      <c r="I14" s="19">
        <f t="shared" si="2"/>
        <v>1274.8184064</v>
      </c>
      <c r="J14" s="19">
        <f t="shared" si="3"/>
        <v>39.838075199999999</v>
      </c>
      <c r="K14" s="23">
        <f>AVERAGE(I14:I15)</f>
        <v>1254.2050540800001</v>
      </c>
      <c r="L14" s="28">
        <f t="shared" si="4"/>
        <v>39.193907940000003</v>
      </c>
      <c r="M14" s="28">
        <f t="shared" si="5"/>
        <v>1405.775734865568</v>
      </c>
      <c r="N14" s="25"/>
      <c r="O14" s="1">
        <v>32.9</v>
      </c>
      <c r="Q14" s="1">
        <v>339</v>
      </c>
      <c r="R14" s="4">
        <f t="shared" si="6"/>
        <v>847.5</v>
      </c>
      <c r="S14" s="3">
        <f t="shared" si="7"/>
        <v>0.42375000000000002</v>
      </c>
      <c r="T14" s="10">
        <f t="shared" si="8"/>
        <v>0.38165132336018415</v>
      </c>
      <c r="V14" s="1">
        <v>260.7</v>
      </c>
      <c r="W14" s="1">
        <v>234.8</v>
      </c>
      <c r="X14" s="4">
        <f t="shared" si="9"/>
        <v>9.9347909474491658</v>
      </c>
    </row>
    <row r="15" spans="1:24">
      <c r="A15" s="6">
        <v>26</v>
      </c>
      <c r="B15" s="1" t="s">
        <v>28</v>
      </c>
      <c r="C15" s="1" t="s">
        <v>27</v>
      </c>
      <c r="D15" s="9"/>
      <c r="E15" s="1">
        <v>243.4</v>
      </c>
      <c r="F15" s="4">
        <f t="shared" si="0"/>
        <v>1285.152</v>
      </c>
      <c r="G15" s="17">
        <v>15.8</v>
      </c>
      <c r="H15" s="19">
        <f t="shared" si="1"/>
        <v>1082.0979840000002</v>
      </c>
      <c r="I15" s="19">
        <f t="shared" si="2"/>
        <v>1233.5917017600002</v>
      </c>
      <c r="J15" s="19">
        <f t="shared" si="3"/>
        <v>38.549740680000006</v>
      </c>
      <c r="K15" s="24">
        <v>1254.2050540800001</v>
      </c>
      <c r="L15" s="28">
        <f t="shared" si="4"/>
        <v>39.193907940000003</v>
      </c>
      <c r="M15" s="28">
        <f t="shared" si="5"/>
        <v>1405.775734865568</v>
      </c>
      <c r="N15" s="26"/>
      <c r="O15" s="6"/>
      <c r="Q15" s="6"/>
      <c r="R15" s="12"/>
      <c r="S15" s="13"/>
      <c r="T15" s="14"/>
      <c r="V15" s="6"/>
      <c r="W15" s="6"/>
      <c r="X15" s="12"/>
    </row>
    <row r="16" spans="1:24">
      <c r="A16" s="1">
        <v>28</v>
      </c>
      <c r="B16" s="1" t="s">
        <v>26</v>
      </c>
      <c r="C16" s="1" t="s">
        <v>29</v>
      </c>
      <c r="D16" s="9"/>
      <c r="E16" s="1">
        <v>267.7</v>
      </c>
      <c r="F16" s="4">
        <f t="shared" si="0"/>
        <v>1413.4559999999999</v>
      </c>
      <c r="G16" s="17">
        <v>13.8</v>
      </c>
      <c r="H16" s="19">
        <f t="shared" si="1"/>
        <v>1218.3990719999999</v>
      </c>
      <c r="I16" s="19">
        <f t="shared" si="2"/>
        <v>1388.9749420799999</v>
      </c>
      <c r="J16" s="19">
        <f t="shared" si="3"/>
        <v>43.405466939999997</v>
      </c>
      <c r="K16" s="23">
        <f>AVERAGE(I16:I17)</f>
        <v>1332.4868567999999</v>
      </c>
      <c r="L16" s="28">
        <f t="shared" si="4"/>
        <v>41.640214274999998</v>
      </c>
      <c r="M16" s="28">
        <f t="shared" si="5"/>
        <v>1493.5178934442797</v>
      </c>
      <c r="N16" s="25"/>
      <c r="O16" s="1">
        <v>32.9</v>
      </c>
      <c r="Q16" s="1">
        <v>321</v>
      </c>
      <c r="R16" s="4">
        <f t="shared" si="6"/>
        <v>802.5</v>
      </c>
      <c r="S16" s="3">
        <f t="shared" si="7"/>
        <v>0.40125</v>
      </c>
      <c r="T16" s="10">
        <f t="shared" si="8"/>
        <v>0.36804485154769417</v>
      </c>
      <c r="V16" s="1">
        <v>316.60000000000002</v>
      </c>
      <c r="W16" s="1">
        <v>290.39999999999998</v>
      </c>
      <c r="X16" s="4">
        <f t="shared" si="9"/>
        <v>8.2754264055590792</v>
      </c>
    </row>
    <row r="17" spans="1:24">
      <c r="A17" s="6">
        <v>28</v>
      </c>
      <c r="B17" s="1" t="s">
        <v>28</v>
      </c>
      <c r="C17" s="1" t="s">
        <v>29</v>
      </c>
      <c r="D17" s="9"/>
      <c r="E17" s="1">
        <v>255.1</v>
      </c>
      <c r="F17" s="4">
        <f t="shared" si="0"/>
        <v>1346.9280000000001</v>
      </c>
      <c r="G17" s="17">
        <v>16.899999999999999</v>
      </c>
      <c r="H17" s="19">
        <f t="shared" si="1"/>
        <v>1119.2971680000001</v>
      </c>
      <c r="I17" s="19">
        <f t="shared" si="2"/>
        <v>1275.99877152</v>
      </c>
      <c r="J17" s="19">
        <f t="shared" si="3"/>
        <v>39.87496161</v>
      </c>
      <c r="K17" s="24">
        <v>1332.4868567999999</v>
      </c>
      <c r="L17" s="28">
        <f t="shared" si="4"/>
        <v>41.640214274999998</v>
      </c>
      <c r="M17" s="28">
        <f t="shared" si="5"/>
        <v>1493.5178934442797</v>
      </c>
      <c r="N17" s="26"/>
      <c r="O17" s="6"/>
      <c r="Q17" s="6"/>
      <c r="R17" s="12"/>
      <c r="S17" s="13"/>
      <c r="T17" s="14"/>
      <c r="V17" s="6"/>
      <c r="W17" s="6"/>
      <c r="X17" s="12"/>
    </row>
    <row r="18" spans="1:24">
      <c r="A18" s="1">
        <v>36</v>
      </c>
      <c r="B18" s="1" t="s">
        <v>26</v>
      </c>
      <c r="C18" s="1" t="s">
        <v>27</v>
      </c>
      <c r="D18" s="9"/>
      <c r="E18" s="1">
        <v>261.8</v>
      </c>
      <c r="F18" s="4">
        <f t="shared" si="0"/>
        <v>1382.3040000000001</v>
      </c>
      <c r="G18" s="36">
        <v>14</v>
      </c>
      <c r="H18" s="19">
        <f t="shared" si="1"/>
        <v>1188.78144</v>
      </c>
      <c r="I18" s="19">
        <f t="shared" si="2"/>
        <v>1355.2108415999999</v>
      </c>
      <c r="J18" s="19">
        <f t="shared" si="3"/>
        <v>42.350338799999996</v>
      </c>
      <c r="K18" s="23">
        <f>AVERAGE(I18:I19)</f>
        <v>1307.3281056000001</v>
      </c>
      <c r="L18" s="28">
        <f t="shared" si="4"/>
        <v>40.854003300000002</v>
      </c>
      <c r="M18" s="28">
        <f t="shared" si="5"/>
        <v>1465.3187071617599</v>
      </c>
      <c r="N18" s="25"/>
      <c r="O18" s="1">
        <v>32.9</v>
      </c>
      <c r="Q18" s="1">
        <v>152</v>
      </c>
      <c r="R18" s="4">
        <f t="shared" si="6"/>
        <v>380</v>
      </c>
      <c r="S18" s="3">
        <f t="shared" si="7"/>
        <v>0.19</v>
      </c>
      <c r="T18" s="10">
        <f t="shared" si="8"/>
        <v>0.16858676207513418</v>
      </c>
      <c r="V18" s="1">
        <v>223.6</v>
      </c>
      <c r="W18" s="1">
        <v>198.4</v>
      </c>
      <c r="X18" s="4">
        <f t="shared" si="9"/>
        <v>11.27012522361359</v>
      </c>
    </row>
    <row r="19" spans="1:24">
      <c r="A19" s="6">
        <v>36</v>
      </c>
      <c r="B19" s="1" t="s">
        <v>28</v>
      </c>
      <c r="C19" s="1" t="s">
        <v>27</v>
      </c>
      <c r="D19" s="9"/>
      <c r="E19" s="1">
        <v>243.3</v>
      </c>
      <c r="F19" s="4">
        <f t="shared" si="0"/>
        <v>1284.624</v>
      </c>
      <c r="G19" s="36">
        <v>14</v>
      </c>
      <c r="H19" s="19">
        <f t="shared" si="1"/>
        <v>1104.77664</v>
      </c>
      <c r="I19" s="19">
        <f t="shared" si="2"/>
        <v>1259.4453696</v>
      </c>
      <c r="J19" s="19">
        <f t="shared" si="3"/>
        <v>39.357667800000002</v>
      </c>
      <c r="K19" s="24">
        <v>1307.3281056000001</v>
      </c>
      <c r="L19" s="28">
        <f t="shared" si="4"/>
        <v>40.854003300000002</v>
      </c>
      <c r="M19" s="28">
        <f t="shared" si="5"/>
        <v>1465.3187071617599</v>
      </c>
      <c r="N19" s="26"/>
      <c r="O19" s="6"/>
      <c r="Q19" s="6"/>
      <c r="R19" s="12"/>
      <c r="S19" s="13"/>
      <c r="T19" s="14"/>
      <c r="V19" s="6"/>
      <c r="W19" s="6"/>
      <c r="X19" s="12"/>
    </row>
    <row r="20" spans="1:24">
      <c r="A20" s="1">
        <v>37</v>
      </c>
      <c r="B20" s="1" t="s">
        <v>26</v>
      </c>
      <c r="C20" s="1" t="s">
        <v>29</v>
      </c>
      <c r="D20" s="9"/>
      <c r="E20" s="1">
        <v>341.2</v>
      </c>
      <c r="F20" s="4">
        <f t="shared" si="0"/>
        <v>1801.5360000000001</v>
      </c>
      <c r="G20" s="36">
        <v>14</v>
      </c>
      <c r="H20" s="19">
        <f t="shared" si="1"/>
        <v>1549.3209600000002</v>
      </c>
      <c r="I20" s="19">
        <f t="shared" si="2"/>
        <v>1766.2258944</v>
      </c>
      <c r="J20" s="19">
        <f t="shared" si="3"/>
        <v>55.1945592</v>
      </c>
      <c r="K20" s="23">
        <f>AVERAGE(I20:I21)</f>
        <v>1705.1430528000001</v>
      </c>
      <c r="L20" s="28">
        <f t="shared" si="4"/>
        <v>53.285720400000002</v>
      </c>
      <c r="M20" s="28">
        <f t="shared" si="5"/>
        <v>1911.2095907308799</v>
      </c>
      <c r="N20" s="25"/>
      <c r="O20" s="1">
        <v>32.9</v>
      </c>
      <c r="Q20" s="1">
        <v>225</v>
      </c>
      <c r="R20" s="4">
        <f t="shared" si="6"/>
        <v>562.5</v>
      </c>
      <c r="S20" s="3">
        <f t="shared" si="7"/>
        <v>0.28125</v>
      </c>
      <c r="T20" s="10">
        <f t="shared" si="8"/>
        <v>0.26165471311475408</v>
      </c>
      <c r="V20" s="1">
        <v>195.2</v>
      </c>
      <c r="W20" s="1">
        <v>181.6</v>
      </c>
      <c r="X20" s="4">
        <f t="shared" si="9"/>
        <v>6.9672131147540961</v>
      </c>
    </row>
    <row r="21" spans="1:24">
      <c r="A21" s="6">
        <v>37</v>
      </c>
      <c r="B21" s="1" t="s">
        <v>28</v>
      </c>
      <c r="C21" s="1" t="s">
        <v>29</v>
      </c>
      <c r="D21" s="9"/>
      <c r="E21" s="1">
        <v>317.60000000000002</v>
      </c>
      <c r="F21" s="4">
        <f t="shared" si="0"/>
        <v>1676.9280000000001</v>
      </c>
      <c r="G21" s="36">
        <v>14</v>
      </c>
      <c r="H21" s="19">
        <f t="shared" si="1"/>
        <v>1442.1580800000002</v>
      </c>
      <c r="I21" s="19">
        <f t="shared" si="2"/>
        <v>1644.0602112000001</v>
      </c>
      <c r="J21" s="19">
        <f t="shared" si="3"/>
        <v>51.376881600000004</v>
      </c>
      <c r="K21" s="24">
        <v>1705.1430528000001</v>
      </c>
      <c r="L21" s="28">
        <f t="shared" si="4"/>
        <v>53.285720400000002</v>
      </c>
      <c r="M21" s="28">
        <f t="shared" si="5"/>
        <v>1911.2095907308799</v>
      </c>
      <c r="N21" s="26"/>
      <c r="O21" s="6"/>
      <c r="Q21" s="6"/>
      <c r="R21" s="12"/>
      <c r="S21" s="13"/>
      <c r="T21" s="14"/>
      <c r="V21" s="6"/>
      <c r="W21" s="6"/>
      <c r="X21" s="12"/>
    </row>
    <row r="22" spans="1:24">
      <c r="A22" s="1">
        <v>46</v>
      </c>
      <c r="B22" s="1" t="s">
        <v>26</v>
      </c>
      <c r="C22" s="1" t="s">
        <v>29</v>
      </c>
      <c r="D22" s="9"/>
      <c r="E22" s="1">
        <v>275.2</v>
      </c>
      <c r="F22" s="4">
        <f t="shared" si="0"/>
        <v>1453.056</v>
      </c>
      <c r="G22" s="36">
        <v>14</v>
      </c>
      <c r="H22" s="19">
        <f t="shared" si="1"/>
        <v>1249.62816</v>
      </c>
      <c r="I22" s="19">
        <f t="shared" si="2"/>
        <v>1424.5761023999999</v>
      </c>
      <c r="J22" s="19">
        <f t="shared" si="3"/>
        <v>44.518003199999995</v>
      </c>
      <c r="K22" s="23">
        <f>AVERAGE(I22:I23)</f>
        <v>1329.3282816000001</v>
      </c>
      <c r="L22" s="28">
        <f t="shared" si="4"/>
        <v>41.541508800000003</v>
      </c>
      <c r="M22" s="28">
        <f t="shared" si="5"/>
        <v>1489.9776044313599</v>
      </c>
      <c r="N22" s="25"/>
      <c r="O22" s="1">
        <v>32.9</v>
      </c>
      <c r="Q22" s="1">
        <v>117</v>
      </c>
      <c r="R22" s="4">
        <f t="shared" si="6"/>
        <v>292.5</v>
      </c>
      <c r="S22" s="3">
        <f t="shared" si="7"/>
        <v>0.14624999999999999</v>
      </c>
      <c r="T22" s="10">
        <f t="shared" si="8"/>
        <v>0.13433696693818878</v>
      </c>
      <c r="V22" s="1">
        <v>208.7</v>
      </c>
      <c r="W22" s="1">
        <v>191.7</v>
      </c>
      <c r="X22" s="4">
        <f t="shared" si="9"/>
        <v>8.1456636320076665</v>
      </c>
    </row>
    <row r="23" spans="1:24">
      <c r="A23" s="6">
        <v>46</v>
      </c>
      <c r="B23" s="1" t="s">
        <v>28</v>
      </c>
      <c r="C23" s="1" t="s">
        <v>29</v>
      </c>
      <c r="D23" s="9"/>
      <c r="E23" s="1">
        <v>238.4</v>
      </c>
      <c r="F23" s="4">
        <f t="shared" si="0"/>
        <v>1258.7520000000002</v>
      </c>
      <c r="G23" s="36">
        <v>14</v>
      </c>
      <c r="H23" s="19">
        <f t="shared" si="1"/>
        <v>1082.5267200000003</v>
      </c>
      <c r="I23" s="19">
        <f t="shared" si="2"/>
        <v>1234.0804608000003</v>
      </c>
      <c r="J23" s="19">
        <f t="shared" si="3"/>
        <v>38.56501440000001</v>
      </c>
      <c r="K23" s="24">
        <v>1329.3282816000001</v>
      </c>
      <c r="L23" s="28">
        <f t="shared" si="4"/>
        <v>41.541508800000003</v>
      </c>
      <c r="M23" s="28">
        <f t="shared" si="5"/>
        <v>1489.9776044313599</v>
      </c>
      <c r="N23" s="26"/>
      <c r="O23" s="6"/>
      <c r="Q23" s="6"/>
      <c r="R23" s="12"/>
      <c r="S23" s="13"/>
      <c r="T23" s="14"/>
      <c r="V23" s="6"/>
      <c r="W23" s="6"/>
      <c r="X23" s="12"/>
    </row>
    <row r="24" spans="1:24">
      <c r="A24" s="1">
        <v>47</v>
      </c>
      <c r="B24" s="1" t="s">
        <v>26</v>
      </c>
      <c r="C24" s="1" t="s">
        <v>27</v>
      </c>
      <c r="D24" s="9"/>
      <c r="E24" s="1"/>
      <c r="F24" s="4"/>
      <c r="G24" s="36"/>
      <c r="H24" s="19"/>
      <c r="I24" s="19"/>
      <c r="J24" s="19"/>
      <c r="K24" s="23">
        <f>AVERAGE(I24:I25)</f>
        <v>1191.1154111999999</v>
      </c>
      <c r="L24" s="28">
        <f t="shared" si="4"/>
        <v>37.222356599999998</v>
      </c>
      <c r="M24" s="28">
        <f t="shared" si="5"/>
        <v>1335.0617086435198</v>
      </c>
      <c r="N24" s="25"/>
      <c r="O24" s="1">
        <v>32.9</v>
      </c>
      <c r="Q24" s="1">
        <v>248</v>
      </c>
      <c r="R24" s="4">
        <f t="shared" si="6"/>
        <v>620</v>
      </c>
      <c r="S24" s="3">
        <f t="shared" si="7"/>
        <v>0.31</v>
      </c>
      <c r="T24" s="10">
        <f t="shared" si="8"/>
        <v>0.27457142857142858</v>
      </c>
      <c r="V24" s="1">
        <v>213.5</v>
      </c>
      <c r="W24" s="1">
        <v>189.1</v>
      </c>
      <c r="X24" s="4">
        <f t="shared" si="9"/>
        <v>11.428571428571431</v>
      </c>
    </row>
    <row r="25" spans="1:24" s="11" customFormat="1" ht="15" thickBot="1">
      <c r="A25" s="6">
        <v>47</v>
      </c>
      <c r="B25" s="2" t="s">
        <v>28</v>
      </c>
      <c r="C25" s="1" t="s">
        <v>27</v>
      </c>
      <c r="D25" s="37"/>
      <c r="E25" s="1">
        <v>230.1</v>
      </c>
      <c r="F25" s="4">
        <f t="shared" si="0"/>
        <v>1214.9280000000001</v>
      </c>
      <c r="G25" s="36">
        <v>14</v>
      </c>
      <c r="H25" s="19">
        <f t="shared" si="1"/>
        <v>1044.83808</v>
      </c>
      <c r="I25" s="19">
        <f t="shared" si="2"/>
        <v>1191.1154111999999</v>
      </c>
      <c r="J25" s="19">
        <f t="shared" si="3"/>
        <v>37.222356599999998</v>
      </c>
      <c r="K25" s="24">
        <v>1191.1154111999999</v>
      </c>
      <c r="L25" s="28">
        <f t="shared" si="4"/>
        <v>37.222356599999998</v>
      </c>
      <c r="M25" s="28">
        <f t="shared" si="5"/>
        <v>1335.0617086435198</v>
      </c>
      <c r="N25" s="27"/>
      <c r="O25" s="6"/>
      <c r="P25" s="37"/>
      <c r="Q25" s="15"/>
      <c r="R25" s="15"/>
      <c r="S25" s="15"/>
      <c r="T25" s="15"/>
      <c r="U25" s="37"/>
      <c r="V25" s="15"/>
      <c r="W25" s="15"/>
      <c r="X25" s="15"/>
    </row>
    <row r="28" spans="1:24">
      <c r="N28" s="20"/>
    </row>
    <row r="29" spans="1:24">
      <c r="A29" t="s">
        <v>30</v>
      </c>
    </row>
    <row r="30" spans="1:24">
      <c r="A30" t="s">
        <v>31</v>
      </c>
    </row>
    <row r="31" spans="1:24">
      <c r="A31" t="s">
        <v>32</v>
      </c>
    </row>
    <row r="32" spans="1:24">
      <c r="A32" t="s">
        <v>33</v>
      </c>
    </row>
    <row r="33" spans="1:5">
      <c r="A33" t="s">
        <v>34</v>
      </c>
    </row>
    <row r="35" spans="1:5">
      <c r="A35" t="s">
        <v>35</v>
      </c>
    </row>
    <row r="37" spans="1:5">
      <c r="A37" s="7" t="s">
        <v>36</v>
      </c>
      <c r="B37" s="7"/>
    </row>
    <row r="38" spans="1:5" ht="57.95">
      <c r="A38" s="6"/>
      <c r="B38" s="6"/>
      <c r="C38" s="32" t="s">
        <v>37</v>
      </c>
      <c r="D38" s="6"/>
      <c r="E38" s="1" t="s">
        <v>38</v>
      </c>
    </row>
    <row r="39" spans="1:5">
      <c r="A39" s="1" t="s">
        <v>39</v>
      </c>
      <c r="B39" s="1"/>
      <c r="C39" s="34">
        <f>AVERAGE(L10,L12)</f>
        <v>41.248796984999998</v>
      </c>
      <c r="D39" s="6"/>
      <c r="E39" s="3">
        <f>AVERAGE(T12,T10)</f>
        <v>0.42245473171730558</v>
      </c>
    </row>
    <row r="40" spans="1:5">
      <c r="A40" s="1" t="s">
        <v>40</v>
      </c>
      <c r="B40" s="1"/>
      <c r="C40" s="34">
        <f>AVERAGE(L14,L16)</f>
        <v>40.417061107500004</v>
      </c>
      <c r="D40" s="6"/>
      <c r="E40" s="3">
        <f>AVERAGE(T16,T14)</f>
        <v>0.37484808745393916</v>
      </c>
    </row>
    <row r="41" spans="1:5">
      <c r="A41" s="1" t="s">
        <v>41</v>
      </c>
      <c r="B41" s="1"/>
      <c r="C41" s="34">
        <f>AVERAGE(L18,L20)</f>
        <v>47.069861850000002</v>
      </c>
      <c r="D41" s="6"/>
      <c r="E41" s="3">
        <f>AVERAGE(T20,T18)</f>
        <v>0.21512073759494413</v>
      </c>
    </row>
    <row r="42" spans="1:5">
      <c r="A42" s="1" t="s">
        <v>42</v>
      </c>
      <c r="B42" s="1"/>
      <c r="C42" s="34">
        <f>AVERAGE(L22,L24)</f>
        <v>39.3819327</v>
      </c>
      <c r="D42" s="6"/>
      <c r="E42" s="3">
        <f>AVERAGE(T24,T22)</f>
        <v>0.20445419775480866</v>
      </c>
    </row>
    <row r="43" spans="1:5">
      <c r="A43" s="6"/>
      <c r="B43" s="6"/>
      <c r="C43" s="33"/>
      <c r="D43" s="6"/>
      <c r="E43" s="6"/>
    </row>
    <row r="44" spans="1:5">
      <c r="A44" s="1" t="s">
        <v>27</v>
      </c>
      <c r="B44" s="1"/>
      <c r="C44" s="34">
        <f>AVERAGE(L10,L14,L18,L24)</f>
        <v>38.539799595000005</v>
      </c>
      <c r="D44" s="6"/>
      <c r="E44" s="3">
        <f>AVERAGE(T12,T16,T20,T24)</f>
        <v>0.33713317982816904</v>
      </c>
    </row>
    <row r="45" spans="1:5">
      <c r="A45" s="1" t="s">
        <v>29</v>
      </c>
      <c r="B45" s="1"/>
      <c r="C45" s="34">
        <f>AVERAGE(L12,L16,L20,L22)</f>
        <v>45.519026726249997</v>
      </c>
      <c r="D45" s="6"/>
      <c r="E45" s="3">
        <f>AVERAGE(T10,T14,T18,T22)</f>
        <v>0.2713056974323298</v>
      </c>
    </row>
    <row r="46" spans="1:5">
      <c r="C46" s="16"/>
    </row>
    <row r="47" spans="1:5">
      <c r="A47" s="8" t="s">
        <v>43</v>
      </c>
      <c r="B47" s="8"/>
      <c r="C47" s="16"/>
    </row>
    <row r="48" spans="1:5" ht="29.1">
      <c r="A48" s="6"/>
      <c r="B48" s="6"/>
      <c r="C48" s="32" t="s">
        <v>44</v>
      </c>
      <c r="D48" s="6"/>
      <c r="E48" s="1" t="s">
        <v>38</v>
      </c>
    </row>
    <row r="49" spans="1:7">
      <c r="A49" s="1" t="s">
        <v>39</v>
      </c>
      <c r="B49" s="1"/>
      <c r="C49" s="35">
        <f>STDEV(L10,L12)/1.4142</f>
        <v>4.3599082567206793</v>
      </c>
      <c r="D49" s="6"/>
      <c r="E49" s="3">
        <f>STDEV(T12,T10)/1.4</f>
        <v>2.2028390843298568E-2</v>
      </c>
    </row>
    <row r="50" spans="1:7">
      <c r="A50" s="1" t="s">
        <v>40</v>
      </c>
      <c r="B50" s="1"/>
      <c r="C50" s="35">
        <f>STDEV(L14,L16)/1.4142</f>
        <v>1.2231648977076135</v>
      </c>
      <c r="D50" s="6"/>
      <c r="E50" s="3">
        <f>STDEV(T14,T12)/1.4</f>
        <v>3.1623028810823864E-2</v>
      </c>
    </row>
    <row r="51" spans="1:7">
      <c r="A51" s="1" t="s">
        <v>41</v>
      </c>
      <c r="B51" s="1"/>
      <c r="C51" s="35">
        <f>STDEV(L18,L20)/1.4142</f>
        <v>6.215918160941019</v>
      </c>
      <c r="D51" s="6"/>
      <c r="E51" s="3">
        <f>STDEV(T16,T14)/1.4</f>
        <v>6.8723060618823394E-3</v>
      </c>
    </row>
    <row r="52" spans="1:7">
      <c r="A52" s="1" t="s">
        <v>42</v>
      </c>
      <c r="B52" s="1"/>
      <c r="C52" s="35">
        <f>STDEV(L22,L24)/1.4142</f>
        <v>2.1595968106327246</v>
      </c>
      <c r="D52" s="6"/>
      <c r="E52" s="3">
        <f t="shared" ref="E52" si="10">STDEV(T18,T16)/1.4</f>
        <v>0.10074154830611443</v>
      </c>
    </row>
    <row r="53" spans="1:7">
      <c r="A53" s="6"/>
      <c r="B53" s="6"/>
      <c r="C53" s="33"/>
      <c r="D53" s="6"/>
      <c r="E53" s="6"/>
    </row>
    <row r="54" spans="1:7">
      <c r="A54" s="1" t="s">
        <v>27</v>
      </c>
      <c r="B54" s="1"/>
      <c r="C54" s="35">
        <f>STDEV(L10,L14,L18,L24)/2</f>
        <v>0.92395982944180421</v>
      </c>
      <c r="D54" s="6"/>
      <c r="E54" s="3">
        <f>STDEV(T12,T16,T20,T24)/2</f>
        <v>4.2859293554595015E-2</v>
      </c>
    </row>
    <row r="55" spans="1:7">
      <c r="A55" s="1" t="s">
        <v>29</v>
      </c>
      <c r="B55" s="1"/>
      <c r="C55" s="35">
        <f>STDEV(L12,L16,L20,L22)/2</f>
        <v>2.7567402284543228</v>
      </c>
      <c r="D55" s="6"/>
      <c r="E55" s="3">
        <f>STDEV(T14,T18,T22,T25)/2</f>
        <v>6.6999361512797034E-2</v>
      </c>
    </row>
    <row r="56" spans="1:7">
      <c r="C56" s="16"/>
      <c r="G56" s="16">
        <f>SQRT(2)</f>
        <v>1.4142135623730951</v>
      </c>
    </row>
    <row r="57" spans="1:7">
      <c r="C57" s="16"/>
    </row>
    <row r="58" spans="1:7">
      <c r="C58" s="16"/>
    </row>
    <row r="59" spans="1:7">
      <c r="C59" s="16"/>
    </row>
    <row r="60" spans="1:7">
      <c r="C60" s="16"/>
    </row>
    <row r="61" spans="1:7">
      <c r="C61" s="16"/>
    </row>
  </sheetData>
  <mergeCells count="3">
    <mergeCell ref="E7:N7"/>
    <mergeCell ref="Q7:T7"/>
    <mergeCell ref="V7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Nguyen</cp:lastModifiedBy>
  <cp:revision/>
  <dcterms:created xsi:type="dcterms:W3CDTF">2015-06-05T18:17:20Z</dcterms:created>
  <dcterms:modified xsi:type="dcterms:W3CDTF">2024-01-30T20:42:52Z</dcterms:modified>
  <cp:category/>
  <cp:contentStatus/>
</cp:coreProperties>
</file>