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huongnguyen/Box/Cover crops_waterhemp_models/"/>
    </mc:Choice>
  </mc:AlternateContent>
  <xr:revisionPtr revIDLastSave="0" documentId="13_ncr:1_{24D15A56-3056-D243-B728-54EDC23BACCF}" xr6:coauthVersionLast="46" xr6:coauthVersionMax="46" xr10:uidLastSave="{00000000-0000-0000-0000-000000000000}"/>
  <bookViews>
    <workbookView xWindow="1660" yWindow="1120" windowWidth="23740" windowHeight="14880" xr2:uid="{14A10E99-C5EE-1642-8AB8-EAC50F7E5B9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4" i="1" l="1"/>
  <c r="M75" i="1" s="1"/>
  <c r="M76" i="1" s="1"/>
  <c r="M77" i="1" s="1"/>
  <c r="M78" i="1" s="1"/>
  <c r="M79" i="1" s="1"/>
  <c r="M80" i="1" s="1"/>
  <c r="M81" i="1" s="1"/>
  <c r="M82" i="1" s="1"/>
  <c r="K82" i="1"/>
  <c r="R51" i="1" l="1"/>
  <c r="R37" i="1"/>
  <c r="S34" i="1"/>
  <c r="R34" i="1"/>
  <c r="Q34" i="1"/>
  <c r="J44" i="1"/>
  <c r="J45" i="1" s="1"/>
  <c r="J46" i="1" s="1"/>
  <c r="J47" i="1" s="1"/>
  <c r="J48" i="1" s="1"/>
  <c r="M37" i="1"/>
  <c r="L37" i="1"/>
  <c r="K37" i="1"/>
  <c r="L34" i="1"/>
  <c r="M34" i="1"/>
  <c r="K34" i="1"/>
  <c r="J49" i="1" l="1"/>
  <c r="J51" i="1" s="1"/>
  <c r="J52" i="1" s="1"/>
  <c r="J53" i="1" s="1"/>
  <c r="J54" i="1" s="1"/>
  <c r="J55" i="1" s="1"/>
  <c r="J56" i="1" s="1"/>
  <c r="J57" i="1" s="1"/>
  <c r="J58" i="1" s="1"/>
  <c r="J59" i="1" s="1"/>
  <c r="J60" i="1" s="1"/>
  <c r="J61" i="1" s="1"/>
  <c r="J62" i="1" s="1"/>
  <c r="J63" i="1" s="1"/>
  <c r="J6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 Liebman</author>
  </authors>
  <commentList>
    <comment ref="B14" authorId="0" shapeId="0" xr:uid="{C083F522-77D7-FE43-8BFC-B23BD7A5E253}">
      <text>
        <r>
          <rPr>
            <b/>
            <sz val="10"/>
            <color rgb="FF000000"/>
            <rFont val="Tahoma"/>
            <family val="2"/>
          </rPr>
          <t>Matt Liebman:</t>
        </r>
        <r>
          <rPr>
            <sz val="10"/>
            <color rgb="FF000000"/>
            <rFont val="Tahoma"/>
            <family val="2"/>
          </rPr>
          <t xml:space="preserve">
</t>
        </r>
        <r>
          <rPr>
            <sz val="10"/>
            <color rgb="FF000000"/>
            <rFont val="Tahoma"/>
            <family val="2"/>
          </rPr>
          <t>Early, mid, and late refer to when seedlings emerge during the season: the first third, the middle third, or the last third.</t>
        </r>
      </text>
    </comment>
  </commentList>
</comments>
</file>

<file path=xl/sharedStrings.xml><?xml version="1.0" encoding="utf-8"?>
<sst xmlns="http://schemas.openxmlformats.org/spreadsheetml/2006/main" count="284" uniqueCount="137">
  <si>
    <t>Stage</t>
  </si>
  <si>
    <t>Parameter</t>
  </si>
  <si>
    <t>Mean value</t>
  </si>
  <si>
    <t>Unit</t>
  </si>
  <si>
    <t>Notes</t>
  </si>
  <si>
    <t>Authors</t>
  </si>
  <si>
    <t>doi</t>
  </si>
  <si>
    <t xml:space="preserve">Fecundity </t>
  </si>
  <si>
    <t>seeds plant-1</t>
  </si>
  <si>
    <t>Seed production as a function of shading (0%) for early (May) cohort [pot experiment]</t>
  </si>
  <si>
    <t>Steckel et al., 2003</t>
  </si>
  <si>
    <t>doi:10.1614/P2002-139</t>
  </si>
  <si>
    <t>Seed production as a function of shading (40%) for early (May) cohort [pot experiment]</t>
  </si>
  <si>
    <t>Seed production as a function of shading (68%) for early (May) cohort [pot experiment]</t>
  </si>
  <si>
    <t>Seed production as a function of shading (99%) for early (May) cohort [pot experiment]</t>
  </si>
  <si>
    <t>Seed production as a function of shading (0%) for late (June) cohort [pot experiment]</t>
  </si>
  <si>
    <t>Seed production as a function of shading (40%) for late (June) cohort [pot experiment]</t>
  </si>
  <si>
    <t>Seed production as a function of shading (68%) for late (June) cohort [pot experiment]</t>
  </si>
  <si>
    <t>Seed production as a function of shading (99%) for late (June) cohort [pot experiment]</t>
  </si>
  <si>
    <t>Full season emergence</t>
  </si>
  <si>
    <r>
      <t>seedlings seed</t>
    </r>
    <r>
      <rPr>
        <vertAlign val="superscript"/>
        <sz val="12"/>
        <color theme="1"/>
        <rFont val="Calibri (Body)"/>
      </rPr>
      <t>-1</t>
    </r>
  </si>
  <si>
    <t>5 cm depth in soybean; first year: 3.1 and 9.2%; second year: 5.1 and 2.9%</t>
  </si>
  <si>
    <t>Werle et al. (2014)</t>
  </si>
  <si>
    <t>doi:10.1614/WS-D-13-00116</t>
  </si>
  <si>
    <t>5 cm depth in corn and soybean, Yr1: 5%, Yr2: 7%, Yr3: 1%, Yr4: 2%</t>
  </si>
  <si>
    <t>Buhler &amp; Hartzler (2001)</t>
  </si>
  <si>
    <t>doi:10.1614/0043-1745(2001)049[0230:EAPOSO]2.0.CO;2</t>
  </si>
  <si>
    <t>3 cm depth, bare ground, no crops</t>
  </si>
  <si>
    <t>Schutte&amp;Davis (2014)</t>
  </si>
  <si>
    <t>doi:10.1614/WT-D-13-00139.1</t>
  </si>
  <si>
    <t>Emergence early</t>
  </si>
  <si>
    <t>cumulative proportion of seasonal emergence</t>
  </si>
  <si>
    <t>bare ground, no crops, 100 &amp; 300 GDD, 0.235*0.147=0.0345 seedlings/seed</t>
  </si>
  <si>
    <t>Emergence mid</t>
  </si>
  <si>
    <t>bare ground, no crops, 600 GDD, ((0.737-0.147)*0.235)=0.1387 seedlings/seed</t>
  </si>
  <si>
    <t>Emergence late</t>
  </si>
  <si>
    <t>bare ground, no crops, 900 &amp; 1200 GDD, (0.977-0.737)*0.235)=0.0564 seedlings/seed</t>
  </si>
  <si>
    <t>Full season emergence and temporal pattern</t>
  </si>
  <si>
    <r>
      <t>seedlings m</t>
    </r>
    <r>
      <rPr>
        <vertAlign val="superscript"/>
        <sz val="12"/>
        <color theme="1"/>
        <rFont val="Calibri (Body)"/>
      </rPr>
      <t>-2</t>
    </r>
  </si>
  <si>
    <t>Experiment conducted in soybean. Up to 20 June there was a 60% reduction in redroot pigweed seedling density with rye vs. control, but by the end of the season there was no difference in pigweed density, due to late season emergence in rye mulch</t>
  </si>
  <si>
    <t>Moore et al. (1994)</t>
  </si>
  <si>
    <t>https://www.jstor.org/stable/3988021 </t>
  </si>
  <si>
    <t>Seed decay</t>
  </si>
  <si>
    <t>0.085/timestep</t>
  </si>
  <si>
    <r>
      <t>seeds seed</t>
    </r>
    <r>
      <rPr>
        <vertAlign val="superscript"/>
        <sz val="12"/>
        <color theme="1"/>
        <rFont val="Calibri (Body)"/>
      </rPr>
      <t>-1</t>
    </r>
    <r>
      <rPr>
        <sz val="12"/>
        <color theme="1"/>
        <rFont val="Calibri"/>
        <family val="2"/>
        <scheme val="minor"/>
      </rPr>
      <t xml:space="preserve"> year</t>
    </r>
    <r>
      <rPr>
        <vertAlign val="superscript"/>
        <sz val="12"/>
        <color theme="1"/>
        <rFont val="Calibri"/>
        <family val="2"/>
        <scheme val="minor"/>
      </rPr>
      <t>-</t>
    </r>
    <r>
      <rPr>
        <vertAlign val="superscript"/>
        <sz val="12"/>
        <color theme="1"/>
        <rFont val="Calibri (Body)"/>
      </rPr>
      <t>1</t>
    </r>
  </si>
  <si>
    <t>Yr1: 600/2000 =0.30; Yr2: 800/2000 =0.40; Yr3: 1200/2000 =0.60; Yr4: 1500/2000 =0.75</t>
  </si>
  <si>
    <t>Herbicide efficacy</t>
  </si>
  <si>
    <t>up to 100%</t>
  </si>
  <si>
    <r>
      <t>seedlings seedling</t>
    </r>
    <r>
      <rPr>
        <vertAlign val="superscript"/>
        <sz val="12"/>
        <color theme="1"/>
        <rFont val="Calibri (Body)"/>
      </rPr>
      <t>-1</t>
    </r>
  </si>
  <si>
    <t>In corn. Various PRE and POST treatments alone and in combination.</t>
  </si>
  <si>
    <t>Legleiter &amp; Bradley (2009)</t>
  </si>
  <si>
    <t>doi:10.1016/j.cropro.2009.07.015</t>
  </si>
  <si>
    <t>44-99%</t>
  </si>
  <si>
    <t>In corn and soybean. Various PRE and POST treatments alone and in combination.</t>
  </si>
  <si>
    <t>Soltani et al. (2009)</t>
  </si>
  <si>
    <t>doi:10.4141/CJPS08051</t>
  </si>
  <si>
    <t>Environmental stress</t>
  </si>
  <si>
    <t>(mortality due to resource deficits)</t>
  </si>
  <si>
    <t>Mortality in corn early</t>
  </si>
  <si>
    <t>VE</t>
  </si>
  <si>
    <t>Nordby &amp; Hartzler (2004)</t>
  </si>
  <si>
    <t>doi:10.1614/WS-03-060R</t>
  </si>
  <si>
    <t>Mortality in soybean early</t>
  </si>
  <si>
    <t>12DAP</t>
  </si>
  <si>
    <t>Hartzler et al. (2004)</t>
  </si>
  <si>
    <t>doi:10.1614/WS-03-004R</t>
  </si>
  <si>
    <t>Mortality in corn mid</t>
  </si>
  <si>
    <t>V3,V5</t>
  </si>
  <si>
    <t>Mortality in soybean mid</t>
  </si>
  <si>
    <t>27DAP, 40DAP</t>
  </si>
  <si>
    <t>Mortality in corn late</t>
  </si>
  <si>
    <t>V8</t>
  </si>
  <si>
    <t>Mortality in soybean late</t>
  </si>
  <si>
    <t>50DAP</t>
  </si>
  <si>
    <t>Uscanga-Mortera et al. (2007)</t>
  </si>
  <si>
    <t>Fecudity</t>
  </si>
  <si>
    <t>seeds/plant</t>
  </si>
  <si>
    <t>Fecundity</t>
  </si>
  <si>
    <t>Corn</t>
  </si>
  <si>
    <t>crop growth stage for waterhemp transplanting (emergence)</t>
  </si>
  <si>
    <t>V2,V4,V5</t>
  </si>
  <si>
    <t>V8,V9,V10</t>
  </si>
  <si>
    <t>Fecundity in corn early</t>
  </si>
  <si>
    <r>
      <t>seeds plant</t>
    </r>
    <r>
      <rPr>
        <vertAlign val="superscript"/>
        <sz val="12"/>
        <color theme="1"/>
        <rFont val="Calibri (Body)"/>
      </rPr>
      <t>-1</t>
    </r>
  </si>
  <si>
    <t>doi:10.2134/agronj2007.0029</t>
  </si>
  <si>
    <t>Soybean</t>
  </si>
  <si>
    <t>Fecundity in soybean early</t>
  </si>
  <si>
    <t>VE,V1</t>
  </si>
  <si>
    <t xml:space="preserve">Uscanga-Mortera et al. (2007) </t>
  </si>
  <si>
    <t xml:space="preserve">doi:10.2134/agronj2007.0029 </t>
  </si>
  <si>
    <t>Nordby&amp;Hartzler (2004)</t>
  </si>
  <si>
    <t>Fecundity in corn mid</t>
  </si>
  <si>
    <t>V3,V4</t>
  </si>
  <si>
    <t>V5,V6,V8,V11</t>
  </si>
  <si>
    <t>Fecundity in soybean mid</t>
  </si>
  <si>
    <t>Fecundity in corn late</t>
  </si>
  <si>
    <t>Fecundity in soybean late</t>
  </si>
  <si>
    <t>Seed decay/timestep</t>
  </si>
  <si>
    <t>Seedling mortality</t>
  </si>
  <si>
    <t>plants/plant</t>
  </si>
  <si>
    <t>in soybean</t>
  </si>
  <si>
    <t>Year1</t>
  </si>
  <si>
    <t>Seed predation</t>
  </si>
  <si>
    <r>
      <t>seeds seed</t>
    </r>
    <r>
      <rPr>
        <vertAlign val="superscript"/>
        <sz val="12"/>
        <color theme="1"/>
        <rFont val="Calibri (Body)"/>
      </rPr>
      <t>-1</t>
    </r>
  </si>
  <si>
    <t>From Figure 2 in van der Laat. Mean for two-day rate (0.363) from 10 data points. Full exposure to invertebrate and vertebrate seed predators in no-till soybean plots.</t>
  </si>
  <si>
    <t>van der Laat (2005)</t>
  </si>
  <si>
    <t>https://lib.dr.iastate.edu/rtd/20970</t>
  </si>
  <si>
    <t>Influence of rye cover crop on waterhemp (&amp; pigweed) seedling density, number and timing</t>
  </si>
  <si>
    <t>in corn</t>
  </si>
  <si>
    <t>From 6 weeks before planting soybean to V2/V3</t>
  </si>
  <si>
    <t>Experiment in soybean. Rye reduced waterhemp emergence without shifting the timing of emergence.</t>
  </si>
  <si>
    <t>Cornelius &amp; Bradley (2017)</t>
  </si>
  <si>
    <t>doi:10.1017/wet.2017.23</t>
  </si>
  <si>
    <t>From soybean V2/V3 until R2</t>
  </si>
  <si>
    <t>Cumulative seedling density at 49 DAP in control and rye treatments</t>
  </si>
  <si>
    <t>Experiment in soybean. 47% greater cumulative seedling density in rye treatment (50 plants) than control (34 plants), but a shift in the timing of seedling emergence (+rye is later).</t>
  </si>
  <si>
    <t>Williams et a. (1998)</t>
  </si>
  <si>
    <t>http://www.jstor.org/stable/4045967</t>
  </si>
  <si>
    <t>Proportion of total emergence in control at 14 DAP (early)</t>
  </si>
  <si>
    <t>Williams et al. (1998)</t>
  </si>
  <si>
    <r>
      <t>Seedling density (no. m</t>
    </r>
    <r>
      <rPr>
        <vertAlign val="superscript"/>
        <sz val="12"/>
        <color theme="1"/>
        <rFont val="Calibri (Body)"/>
      </rPr>
      <t>-2</t>
    </r>
    <r>
      <rPr>
        <sz val="12"/>
        <color theme="1"/>
        <rFont val="Calibri"/>
        <family val="2"/>
        <scheme val="minor"/>
      </rPr>
      <t>)</t>
    </r>
  </si>
  <si>
    <t>Proportion of total emergence in control at 28 DAP (mid)</t>
  </si>
  <si>
    <t>DAP</t>
  </si>
  <si>
    <t xml:space="preserve">Control </t>
  </si>
  <si>
    <t>Rye</t>
  </si>
  <si>
    <t>Proportion of total emergence in control at 49 DAP (late)</t>
  </si>
  <si>
    <t>Proportion of total emergence in rye at 14 DAP (early)</t>
  </si>
  <si>
    <t>Proportion of total emergence in rye at 28 DAP (mid)</t>
  </si>
  <si>
    <t>Proportion of total emergence in rye at 49 DAP (late)</t>
  </si>
  <si>
    <t>van der Laat (2005), seed predation data from no-till plots, full exposure to vertebrates and invertebrates</t>
  </si>
  <si>
    <t>Sampling date</t>
  </si>
  <si>
    <t>Seeds exposed</t>
  </si>
  <si>
    <t xml:space="preserve">Seed predation </t>
  </si>
  <si>
    <t>Predation/2 days</t>
  </si>
  <si>
    <t>seeds remaining</t>
  </si>
  <si>
    <t>Sum</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</si>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</sst>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2"/>
      <color theme="1"/>
      <name val="Calibri"/>
      <family val="2"/>
      <scheme val="minor"/>
    </font>
    <font>
      <b/>
      <sz val="12"/>
      <color theme="1"/>
      <name val="Calibri"/>
      <family val="2"/>
      <scheme val="minor"/>
    </font>
    <font>
      <vertAlign val="superscript"/>
      <sz val="12"/>
      <color theme="1"/>
      <name val="Calibri (Body)"/>
    </font>
    <font>
      <vertAlign val="superscript"/>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sz val="12"/>
      <color rgb="FFFF0000"/>
      <name val="Calibri"/>
      <family val="2"/>
      <scheme val="minor"/>
    </font>
    <font>
      <sz val="12"/>
      <color theme="1"/>
      <name val="Calibri"/>
      <family val="2"/>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43">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1"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Border="1"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xf>
    <xf numFmtId="9" fontId="0" fillId="0" borderId="0" xfId="0" applyNumberFormat="1" applyAlignment="1">
      <alignment horizontal="center" vertical="center"/>
    </xf>
    <xf numFmtId="0" fontId="1" fillId="0" borderId="1" xfId="0" applyFont="1" applyBorder="1" applyAlignment="1">
      <alignment horizontal="left" vertical="center" wrapText="1"/>
    </xf>
    <xf numFmtId="0" fontId="0" fillId="2" borderId="0" xfId="0" applyFill="1" applyAlignment="1">
      <alignment wrapText="1"/>
    </xf>
    <xf numFmtId="0" fontId="0" fillId="2" borderId="0" xfId="0" applyFill="1"/>
    <xf numFmtId="2" fontId="0" fillId="2" borderId="0" xfId="0" applyNumberFormat="1" applyFill="1"/>
    <xf numFmtId="0" fontId="0" fillId="2" borderId="0" xfId="0" applyFill="1" applyAlignment="1">
      <alignment horizontal="right" wrapText="1"/>
    </xf>
    <xf numFmtId="0" fontId="0" fillId="3" borderId="0" xfId="0" applyFill="1"/>
    <xf numFmtId="0" fontId="0" fillId="3" borderId="1" xfId="0" applyFill="1" applyBorder="1" applyAlignment="1">
      <alignment horizontal="center"/>
    </xf>
    <xf numFmtId="0" fontId="0" fillId="4" borderId="0" xfId="0" applyFill="1"/>
    <xf numFmtId="0" fontId="0" fillId="4" borderId="1" xfId="0" applyFill="1" applyBorder="1" applyAlignment="1">
      <alignment horizontal="center"/>
    </xf>
    <xf numFmtId="2" fontId="0" fillId="4" borderId="0" xfId="0" applyNumberFormat="1" applyFill="1"/>
    <xf numFmtId="0" fontId="0" fillId="0" borderId="0" xfId="0" applyFill="1"/>
    <xf numFmtId="0" fontId="0" fillId="2" borderId="0" xfId="0" applyFill="1" applyAlignment="1">
      <alignment horizontal="right"/>
    </xf>
    <xf numFmtId="0" fontId="0" fillId="4" borderId="0" xfId="0" applyFill="1" applyBorder="1" applyAlignment="1">
      <alignment horizontal="center"/>
    </xf>
    <xf numFmtId="0" fontId="0" fillId="3" borderId="0" xfId="0" applyFill="1" applyAlignment="1">
      <alignment horizontal="center"/>
    </xf>
    <xf numFmtId="2" fontId="0" fillId="3" borderId="0" xfId="0" applyNumberFormat="1" applyFill="1" applyAlignment="1">
      <alignment horizontal="center"/>
    </xf>
    <xf numFmtId="0" fontId="0" fillId="3" borderId="1" xfId="0" applyFill="1" applyBorder="1" applyAlignment="1">
      <alignment horizontal="center" wrapText="1"/>
    </xf>
    <xf numFmtId="2" fontId="0" fillId="0" borderId="0" xfId="0" applyNumberFormat="1"/>
    <xf numFmtId="164" fontId="0" fillId="3" borderId="0" xfId="0" applyNumberFormat="1" applyFill="1" applyAlignment="1">
      <alignment horizontal="center"/>
    </xf>
    <xf numFmtId="2" fontId="0" fillId="0" borderId="0" xfId="0" applyNumberFormat="1" applyFill="1" applyAlignment="1">
      <alignment horizontal="center"/>
    </xf>
    <xf numFmtId="0" fontId="0" fillId="0" borderId="0" xfId="0" applyFill="1" applyAlignment="1">
      <alignment horizontal="center"/>
    </xf>
    <xf numFmtId="0" fontId="0" fillId="0" borderId="0" xfId="0" applyFill="1" applyBorder="1" applyAlignment="1">
      <alignment horizontal="center"/>
    </xf>
    <xf numFmtId="2" fontId="7" fillId="0" borderId="0" xfId="0" applyNumberFormat="1" applyFont="1" applyAlignment="1">
      <alignment horizontal="center" vertical="center"/>
    </xf>
    <xf numFmtId="9" fontId="7" fillId="0" borderId="0" xfId="0" applyNumberFormat="1"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wrapText="1"/>
    </xf>
    <xf numFmtId="0" fontId="8" fillId="0" borderId="0" xfId="0" applyFont="1"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8E0EA-C896-394E-B006-66E09DFF64C8}">
  <dimension ref="A1:U82"/>
  <sheetViews>
    <sheetView tabSelected="1" topLeftCell="A43" zoomScale="90" zoomScaleNormal="90" workbookViewId="0">
      <selection activeCell="G30" sqref="G30"/>
    </sheetView>
  </sheetViews>
  <sheetFormatPr baseColWidth="10" defaultColWidth="11" defaultRowHeight="16" x14ac:dyDescent="0.2"/>
  <cols>
    <col min="1" max="1" width="10.83203125" style="3"/>
    <col min="2" max="2" width="50.83203125" style="3" customWidth="1"/>
    <col min="3" max="3" width="30" style="13" customWidth="1"/>
    <col min="4" max="4" width="19.33203125" style="11" customWidth="1"/>
    <col min="5" max="5" width="32.33203125" style="7" customWidth="1"/>
    <col min="6" max="6" width="27" style="4" customWidth="1"/>
    <col min="7" max="7" width="49" style="3" customWidth="1"/>
    <col min="10" max="10" width="11.6640625" customWidth="1"/>
    <col min="12" max="12" width="16.83203125" bestFit="1" customWidth="1"/>
    <col min="13" max="13" width="14.6640625" customWidth="1"/>
    <col min="18" max="18" width="13.6640625" customWidth="1"/>
  </cols>
  <sheetData>
    <row r="1" spans="1:7" ht="17" x14ac:dyDescent="0.2">
      <c r="A1" s="1" t="s">
        <v>0</v>
      </c>
      <c r="B1" s="1" t="s">
        <v>1</v>
      </c>
      <c r="C1" s="12" t="s">
        <v>2</v>
      </c>
      <c r="D1" s="10" t="s">
        <v>3</v>
      </c>
      <c r="E1" s="6" t="s">
        <v>4</v>
      </c>
      <c r="F1" s="2" t="s">
        <v>5</v>
      </c>
      <c r="G1" s="1" t="s">
        <v>6</v>
      </c>
    </row>
    <row r="2" spans="1:7" ht="51" x14ac:dyDescent="0.2">
      <c r="B2" s="3" t="s">
        <v>7</v>
      </c>
      <c r="C2" s="13">
        <v>1242900</v>
      </c>
      <c r="D2" s="11" t="s">
        <v>8</v>
      </c>
      <c r="E2" s="7" t="s">
        <v>9</v>
      </c>
      <c r="F2" s="4" t="s">
        <v>10</v>
      </c>
      <c r="G2" s="41" t="s">
        <v>11</v>
      </c>
    </row>
    <row r="3" spans="1:7" ht="51" x14ac:dyDescent="0.2">
      <c r="B3" s="3" t="s">
        <v>7</v>
      </c>
      <c r="C3" s="13">
        <v>646900</v>
      </c>
      <c r="D3" s="11" t="s">
        <v>8</v>
      </c>
      <c r="E3" s="7" t="s">
        <v>12</v>
      </c>
      <c r="F3" s="4" t="s">
        <v>10</v>
      </c>
      <c r="G3" s="41" t="s">
        <v>11</v>
      </c>
    </row>
    <row r="4" spans="1:7" ht="51" x14ac:dyDescent="0.2">
      <c r="B4" s="3" t="s">
        <v>7</v>
      </c>
      <c r="C4" s="13">
        <v>401200</v>
      </c>
      <c r="D4" s="11" t="s">
        <v>8</v>
      </c>
      <c r="E4" s="7" t="s">
        <v>13</v>
      </c>
      <c r="F4" s="4" t="s">
        <v>10</v>
      </c>
      <c r="G4" s="41" t="s">
        <v>11</v>
      </c>
    </row>
    <row r="5" spans="1:7" ht="51" x14ac:dyDescent="0.2">
      <c r="B5" s="3" t="s">
        <v>7</v>
      </c>
      <c r="C5" s="13">
        <v>8</v>
      </c>
      <c r="D5" s="11" t="s">
        <v>8</v>
      </c>
      <c r="E5" s="7" t="s">
        <v>14</v>
      </c>
      <c r="F5" s="4" t="s">
        <v>10</v>
      </c>
      <c r="G5" s="41" t="s">
        <v>11</v>
      </c>
    </row>
    <row r="6" spans="1:7" ht="51" x14ac:dyDescent="0.2">
      <c r="B6" s="3" t="s">
        <v>7</v>
      </c>
      <c r="C6" s="13">
        <v>734800</v>
      </c>
      <c r="D6" s="11" t="s">
        <v>8</v>
      </c>
      <c r="E6" s="7" t="s">
        <v>15</v>
      </c>
      <c r="F6" s="4" t="s">
        <v>10</v>
      </c>
      <c r="G6" s="41" t="s">
        <v>11</v>
      </c>
    </row>
    <row r="7" spans="1:7" ht="51" x14ac:dyDescent="0.2">
      <c r="B7" s="3" t="s">
        <v>7</v>
      </c>
      <c r="C7" s="13">
        <v>315500</v>
      </c>
      <c r="D7" s="11" t="s">
        <v>8</v>
      </c>
      <c r="E7" s="7" t="s">
        <v>16</v>
      </c>
      <c r="F7" s="4" t="s">
        <v>10</v>
      </c>
      <c r="G7" s="41" t="s">
        <v>11</v>
      </c>
    </row>
    <row r="8" spans="1:7" ht="51" x14ac:dyDescent="0.2">
      <c r="B8" s="3" t="s">
        <v>7</v>
      </c>
      <c r="C8" s="13">
        <v>90400</v>
      </c>
      <c r="D8" s="11" t="s">
        <v>8</v>
      </c>
      <c r="E8" s="7" t="s">
        <v>17</v>
      </c>
      <c r="F8" s="4" t="s">
        <v>10</v>
      </c>
      <c r="G8" s="41" t="s">
        <v>11</v>
      </c>
    </row>
    <row r="9" spans="1:7" ht="51" x14ac:dyDescent="0.2">
      <c r="B9" s="3" t="s">
        <v>7</v>
      </c>
      <c r="C9" s="13">
        <v>14</v>
      </c>
      <c r="D9" s="11" t="s">
        <v>8</v>
      </c>
      <c r="E9" s="7" t="s">
        <v>18</v>
      </c>
      <c r="F9" s="4" t="s">
        <v>10</v>
      </c>
      <c r="G9" s="41" t="s">
        <v>11</v>
      </c>
    </row>
    <row r="10" spans="1:7" ht="20" x14ac:dyDescent="0.2">
      <c r="B10" s="3" t="s">
        <v>19</v>
      </c>
      <c r="C10" s="39">
        <v>0.05</v>
      </c>
      <c r="D10" s="11" t="s">
        <v>20</v>
      </c>
    </row>
    <row r="11" spans="1:7" ht="34" x14ac:dyDescent="0.2">
      <c r="B11" s="3" t="s">
        <v>19</v>
      </c>
      <c r="C11" s="13">
        <v>5.0799999999999998E-2</v>
      </c>
      <c r="D11" s="11" t="s">
        <v>20</v>
      </c>
      <c r="E11" s="7" t="s">
        <v>21</v>
      </c>
      <c r="F11" s="4" t="s">
        <v>22</v>
      </c>
      <c r="G11" s="3" t="s">
        <v>23</v>
      </c>
    </row>
    <row r="12" spans="1:7" ht="34" x14ac:dyDescent="0.2">
      <c r="B12" s="3" t="s">
        <v>19</v>
      </c>
      <c r="C12" s="13">
        <v>3.7499999999999999E-2</v>
      </c>
      <c r="D12" s="11" t="s">
        <v>20</v>
      </c>
      <c r="E12" s="7" t="s">
        <v>24</v>
      </c>
      <c r="F12" s="4" t="s">
        <v>25</v>
      </c>
      <c r="G12" s="3" t="s">
        <v>26</v>
      </c>
    </row>
    <row r="13" spans="1:7" ht="20" x14ac:dyDescent="0.2">
      <c r="B13" s="3" t="s">
        <v>19</v>
      </c>
      <c r="C13" s="13">
        <v>0.23499999999999999</v>
      </c>
      <c r="D13" s="11" t="s">
        <v>20</v>
      </c>
      <c r="E13" s="7" t="s">
        <v>27</v>
      </c>
      <c r="F13" s="4" t="s">
        <v>28</v>
      </c>
      <c r="G13" s="3" t="s">
        <v>29</v>
      </c>
    </row>
    <row r="14" spans="1:7" ht="51" x14ac:dyDescent="0.2">
      <c r="B14" s="3" t="s">
        <v>30</v>
      </c>
      <c r="C14" s="13">
        <v>0.14699999999999999</v>
      </c>
      <c r="D14" s="11" t="s">
        <v>31</v>
      </c>
      <c r="E14" s="7" t="s">
        <v>32</v>
      </c>
      <c r="F14" s="4" t="s">
        <v>28</v>
      </c>
      <c r="G14" s="3" t="s">
        <v>29</v>
      </c>
    </row>
    <row r="15" spans="1:7" ht="51" x14ac:dyDescent="0.2">
      <c r="B15" s="3" t="s">
        <v>33</v>
      </c>
      <c r="C15" s="13">
        <v>0.73699999999999999</v>
      </c>
      <c r="D15" s="11" t="s">
        <v>31</v>
      </c>
      <c r="E15" s="7" t="s">
        <v>34</v>
      </c>
      <c r="F15" s="4" t="s">
        <v>28</v>
      </c>
      <c r="G15" s="3" t="s">
        <v>29</v>
      </c>
    </row>
    <row r="16" spans="1:7" ht="51" x14ac:dyDescent="0.2">
      <c r="B16" s="3" t="s">
        <v>35</v>
      </c>
      <c r="C16" s="13">
        <v>0.97699999999999998</v>
      </c>
      <c r="D16" s="11" t="s">
        <v>31</v>
      </c>
      <c r="E16" s="7" t="s">
        <v>36</v>
      </c>
      <c r="F16" s="4" t="s">
        <v>28</v>
      </c>
      <c r="G16" s="3" t="s">
        <v>29</v>
      </c>
    </row>
    <row r="17" spans="2:19" ht="127" customHeight="1" x14ac:dyDescent="0.2">
      <c r="B17" s="4" t="s">
        <v>37</v>
      </c>
      <c r="D17" s="11" t="s">
        <v>38</v>
      </c>
      <c r="E17" s="11" t="s">
        <v>39</v>
      </c>
      <c r="F17" s="4" t="s">
        <v>40</v>
      </c>
      <c r="G17" s="3" t="s">
        <v>41</v>
      </c>
    </row>
    <row r="19" spans="2:19" ht="51" x14ac:dyDescent="0.2">
      <c r="B19" s="3" t="s">
        <v>42</v>
      </c>
      <c r="C19" s="39" t="s">
        <v>43</v>
      </c>
      <c r="D19" s="11" t="s">
        <v>44</v>
      </c>
      <c r="E19" s="7" t="s">
        <v>45</v>
      </c>
      <c r="F19" s="4" t="s">
        <v>25</v>
      </c>
      <c r="G19" s="3" t="s">
        <v>26</v>
      </c>
    </row>
    <row r="21" spans="2:19" ht="51" x14ac:dyDescent="0.2">
      <c r="B21" s="3" t="s">
        <v>46</v>
      </c>
      <c r="C21" s="13" t="s">
        <v>47</v>
      </c>
      <c r="D21" s="11" t="s">
        <v>48</v>
      </c>
      <c r="E21" s="7" t="s">
        <v>49</v>
      </c>
      <c r="F21" s="4" t="s">
        <v>50</v>
      </c>
      <c r="G21" s="3" t="s">
        <v>51</v>
      </c>
    </row>
    <row r="22" spans="2:19" ht="51" x14ac:dyDescent="0.2">
      <c r="B22" s="3" t="s">
        <v>46</v>
      </c>
      <c r="C22" s="13" t="s">
        <v>52</v>
      </c>
      <c r="D22" s="11" t="s">
        <v>48</v>
      </c>
      <c r="E22" s="7" t="s">
        <v>53</v>
      </c>
      <c r="F22" s="4" t="s">
        <v>54</v>
      </c>
      <c r="G22" s="3" t="s">
        <v>55</v>
      </c>
    </row>
    <row r="24" spans="2:19" ht="20" x14ac:dyDescent="0.2">
      <c r="B24" s="3" t="s">
        <v>56</v>
      </c>
      <c r="D24" s="11" t="s">
        <v>48</v>
      </c>
    </row>
    <row r="25" spans="2:19" x14ac:dyDescent="0.2">
      <c r="B25" s="3" t="s">
        <v>57</v>
      </c>
    </row>
    <row r="26" spans="2:19" ht="20" x14ac:dyDescent="0.2">
      <c r="B26" s="3" t="s">
        <v>58</v>
      </c>
      <c r="C26" s="37">
        <v>0.1</v>
      </c>
      <c r="D26" s="11" t="s">
        <v>48</v>
      </c>
      <c r="E26" s="8" t="s">
        <v>59</v>
      </c>
      <c r="F26" s="4" t="s">
        <v>60</v>
      </c>
      <c r="G26" s="3" t="s">
        <v>61</v>
      </c>
    </row>
    <row r="27" spans="2:19" ht="20" x14ac:dyDescent="0.2">
      <c r="B27" s="3" t="s">
        <v>62</v>
      </c>
      <c r="C27" s="40">
        <v>0.16</v>
      </c>
      <c r="D27" s="11" t="s">
        <v>48</v>
      </c>
      <c r="E27" s="8" t="s">
        <v>63</v>
      </c>
      <c r="F27" s="4" t="s">
        <v>64</v>
      </c>
      <c r="G27" s="3" t="s">
        <v>65</v>
      </c>
    </row>
    <row r="28" spans="2:19" ht="20" x14ac:dyDescent="0.2">
      <c r="B28" s="3" t="s">
        <v>66</v>
      </c>
      <c r="C28" s="40">
        <v>0.45</v>
      </c>
      <c r="D28" s="11" t="s">
        <v>48</v>
      </c>
      <c r="E28" s="8" t="s">
        <v>67</v>
      </c>
      <c r="F28" s="4" t="s">
        <v>60</v>
      </c>
      <c r="G28" s="3" t="s">
        <v>61</v>
      </c>
    </row>
    <row r="29" spans="2:19" ht="20" x14ac:dyDescent="0.2">
      <c r="B29" s="5" t="s">
        <v>68</v>
      </c>
      <c r="C29" s="40">
        <v>0.74</v>
      </c>
      <c r="D29" s="11" t="s">
        <v>48</v>
      </c>
      <c r="E29" s="9" t="s">
        <v>69</v>
      </c>
      <c r="F29" s="4" t="s">
        <v>64</v>
      </c>
      <c r="G29" s="3" t="s">
        <v>65</v>
      </c>
    </row>
    <row r="30" spans="2:19" ht="20" x14ac:dyDescent="0.2">
      <c r="B30" s="3" t="s">
        <v>70</v>
      </c>
      <c r="C30" s="40">
        <v>0.85</v>
      </c>
      <c r="D30" s="11" t="s">
        <v>48</v>
      </c>
      <c r="E30" s="8" t="s">
        <v>71</v>
      </c>
      <c r="F30" s="4" t="s">
        <v>60</v>
      </c>
      <c r="G30" s="3" t="s">
        <v>61</v>
      </c>
    </row>
    <row r="31" spans="2:19" ht="20" x14ac:dyDescent="0.2">
      <c r="B31" s="3" t="s">
        <v>72</v>
      </c>
      <c r="C31" s="40">
        <v>0.99</v>
      </c>
      <c r="D31" s="11" t="s">
        <v>48</v>
      </c>
      <c r="E31" s="8" t="s">
        <v>73</v>
      </c>
      <c r="F31" s="4" t="s">
        <v>64</v>
      </c>
      <c r="G31" s="3" t="s">
        <v>65</v>
      </c>
      <c r="I31" s="21" t="s">
        <v>74</v>
      </c>
      <c r="J31" s="21"/>
      <c r="K31" s="21"/>
      <c r="L31" s="21" t="s">
        <v>75</v>
      </c>
      <c r="M31" s="21" t="s">
        <v>76</v>
      </c>
      <c r="N31" s="21"/>
      <c r="P31" s="21" t="s">
        <v>77</v>
      </c>
      <c r="Q31" s="21"/>
      <c r="R31" s="21" t="s">
        <v>76</v>
      </c>
      <c r="S31" s="21"/>
    </row>
    <row r="32" spans="2:19" x14ac:dyDescent="0.2">
      <c r="I32" s="21"/>
      <c r="J32" s="21" t="s">
        <v>78</v>
      </c>
      <c r="K32" s="21" t="s">
        <v>79</v>
      </c>
      <c r="L32" s="21"/>
      <c r="M32" s="21"/>
      <c r="N32" s="21"/>
      <c r="P32" s="21" t="s">
        <v>64</v>
      </c>
      <c r="Q32" s="21"/>
      <c r="R32" s="21"/>
      <c r="S32" s="21"/>
    </row>
    <row r="33" spans="2:19" x14ac:dyDescent="0.2">
      <c r="I33" s="21"/>
      <c r="J33" s="21"/>
      <c r="K33" s="22" t="s">
        <v>59</v>
      </c>
      <c r="L33" s="22" t="s">
        <v>80</v>
      </c>
      <c r="M33" s="22" t="s">
        <v>81</v>
      </c>
      <c r="N33" s="21"/>
      <c r="P33" s="21"/>
      <c r="Q33" s="22" t="s">
        <v>63</v>
      </c>
      <c r="R33" s="22" t="s">
        <v>69</v>
      </c>
      <c r="S33" s="22" t="s">
        <v>73</v>
      </c>
    </row>
    <row r="34" spans="2:19" ht="20" x14ac:dyDescent="0.2">
      <c r="B34" s="3" t="s">
        <v>82</v>
      </c>
      <c r="C34" s="39">
        <v>32100</v>
      </c>
      <c r="D34" s="11" t="s">
        <v>83</v>
      </c>
      <c r="E34" s="8" t="s">
        <v>59</v>
      </c>
      <c r="F34" s="4" t="s">
        <v>74</v>
      </c>
      <c r="G34" s="3" t="s">
        <v>84</v>
      </c>
      <c r="I34" s="21"/>
      <c r="J34" s="21"/>
      <c r="K34" s="21">
        <f>(43000+21200)/2</f>
        <v>32100</v>
      </c>
      <c r="L34" s="21">
        <f>AVERAGE(3200,1500,2950)</f>
        <v>2550</v>
      </c>
      <c r="M34" s="21">
        <f>AVERAGE(150, 200, 100)</f>
        <v>150</v>
      </c>
      <c r="N34" s="21"/>
      <c r="P34" s="21" t="s">
        <v>85</v>
      </c>
      <c r="Q34" s="21">
        <f>AVERAGE(309000,309000,309000,2300000)</f>
        <v>806750</v>
      </c>
      <c r="R34" s="21">
        <f>AVERAGE(64000,64000,64000,17000,17000,17000,1658000,566000)</f>
        <v>308375</v>
      </c>
      <c r="S34" s="21">
        <f>AVERAGE(3000,3000,3000,265000)</f>
        <v>68500</v>
      </c>
    </row>
    <row r="35" spans="2:19" ht="20" x14ac:dyDescent="0.2">
      <c r="B35" s="3" t="s">
        <v>86</v>
      </c>
      <c r="C35" s="39">
        <v>154350</v>
      </c>
      <c r="D35" s="11" t="s">
        <v>83</v>
      </c>
      <c r="E35" s="8" t="s">
        <v>87</v>
      </c>
      <c r="F35" s="4" t="s">
        <v>88</v>
      </c>
      <c r="G35" s="3" t="s">
        <v>89</v>
      </c>
      <c r="I35" s="21"/>
      <c r="J35" s="21"/>
      <c r="K35" s="21"/>
      <c r="L35" s="21"/>
      <c r="M35" s="21"/>
      <c r="N35" s="21"/>
      <c r="P35" s="21" t="s">
        <v>90</v>
      </c>
      <c r="Q35" s="21"/>
      <c r="R35" s="21"/>
      <c r="S35" s="21"/>
    </row>
    <row r="36" spans="2:19" ht="20" x14ac:dyDescent="0.2">
      <c r="B36" s="3" t="s">
        <v>91</v>
      </c>
      <c r="C36" s="39">
        <v>2550</v>
      </c>
      <c r="D36" s="11" t="s">
        <v>83</v>
      </c>
      <c r="E36" s="8" t="s">
        <v>80</v>
      </c>
      <c r="F36" s="4" t="s">
        <v>74</v>
      </c>
      <c r="G36" s="3" t="s">
        <v>84</v>
      </c>
      <c r="I36" s="21"/>
      <c r="J36" s="21" t="s">
        <v>85</v>
      </c>
      <c r="K36" s="22" t="s">
        <v>87</v>
      </c>
      <c r="L36" s="22" t="s">
        <v>92</v>
      </c>
      <c r="M36" s="22" t="s">
        <v>93</v>
      </c>
      <c r="N36" s="21"/>
      <c r="P36" s="21"/>
      <c r="Q36" s="22" t="s">
        <v>59</v>
      </c>
      <c r="R36" s="22" t="s">
        <v>67</v>
      </c>
      <c r="S36" s="22" t="s">
        <v>71</v>
      </c>
    </row>
    <row r="37" spans="2:19" ht="20" x14ac:dyDescent="0.2">
      <c r="B37" s="5" t="s">
        <v>94</v>
      </c>
      <c r="C37" s="39">
        <v>11950</v>
      </c>
      <c r="D37" s="11" t="s">
        <v>83</v>
      </c>
      <c r="E37" s="8" t="s">
        <v>92</v>
      </c>
      <c r="F37" s="4" t="s">
        <v>88</v>
      </c>
      <c r="G37" s="3" t="s">
        <v>89</v>
      </c>
      <c r="I37" s="21"/>
      <c r="J37" s="21"/>
      <c r="K37" s="21">
        <f>AVERAGE(180700,128000)</f>
        <v>154350</v>
      </c>
      <c r="L37" s="21">
        <f>AVERAGE(22700,1200)</f>
        <v>11950</v>
      </c>
      <c r="M37" s="21">
        <f>AVERAGE(30,0,6,0)</f>
        <v>9</v>
      </c>
      <c r="N37" s="21"/>
      <c r="P37" s="21" t="s">
        <v>78</v>
      </c>
      <c r="Q37" s="21">
        <v>48400</v>
      </c>
      <c r="R37" s="21">
        <f>(AVERAGE(9,1.3))*1000</f>
        <v>5150</v>
      </c>
      <c r="S37" s="21">
        <v>0</v>
      </c>
    </row>
    <row r="38" spans="2:19" ht="20" x14ac:dyDescent="0.2">
      <c r="B38" s="3" t="s">
        <v>95</v>
      </c>
      <c r="C38" s="39">
        <v>150</v>
      </c>
      <c r="D38" s="11" t="s">
        <v>83</v>
      </c>
      <c r="E38" s="8" t="s">
        <v>81</v>
      </c>
      <c r="F38" s="4" t="s">
        <v>74</v>
      </c>
      <c r="G38" s="3" t="s">
        <v>84</v>
      </c>
    </row>
    <row r="39" spans="2:19" ht="20" x14ac:dyDescent="0.2">
      <c r="B39" s="3" t="s">
        <v>96</v>
      </c>
      <c r="C39" s="39">
        <v>9</v>
      </c>
      <c r="D39" s="11" t="s">
        <v>83</v>
      </c>
      <c r="E39" s="8" t="s">
        <v>93</v>
      </c>
      <c r="F39" s="4" t="s">
        <v>88</v>
      </c>
      <c r="G39" s="3" t="s">
        <v>89</v>
      </c>
    </row>
    <row r="41" spans="2:19" ht="20" x14ac:dyDescent="0.2">
      <c r="B41" s="3" t="s">
        <v>82</v>
      </c>
      <c r="C41" s="13">
        <v>48400</v>
      </c>
      <c r="D41" s="11" t="s">
        <v>83</v>
      </c>
      <c r="E41" s="8" t="s">
        <v>59</v>
      </c>
      <c r="F41" s="4" t="s">
        <v>60</v>
      </c>
      <c r="G41" s="3" t="s">
        <v>61</v>
      </c>
      <c r="I41" s="17"/>
      <c r="J41" s="18"/>
      <c r="K41" s="27" t="s">
        <v>97</v>
      </c>
      <c r="L41" s="26"/>
      <c r="P41" s="23" t="s">
        <v>98</v>
      </c>
      <c r="Q41" s="23"/>
      <c r="R41" s="23" t="s">
        <v>99</v>
      </c>
      <c r="S41" s="23"/>
    </row>
    <row r="42" spans="2:19" ht="20" x14ac:dyDescent="0.2">
      <c r="B42" s="3" t="s">
        <v>86</v>
      </c>
      <c r="C42" s="13">
        <v>806750</v>
      </c>
      <c r="D42" s="11" t="s">
        <v>83</v>
      </c>
      <c r="E42" s="8" t="s">
        <v>63</v>
      </c>
      <c r="F42" s="4" t="s">
        <v>64</v>
      </c>
      <c r="G42" s="3" t="s">
        <v>65</v>
      </c>
      <c r="I42" s="17"/>
      <c r="J42" s="18"/>
      <c r="K42" s="18">
        <v>8.5000000000000006E-2</v>
      </c>
      <c r="L42" s="26"/>
      <c r="P42" s="23" t="s">
        <v>64</v>
      </c>
      <c r="Q42" s="23"/>
      <c r="R42" s="23"/>
      <c r="S42" s="23"/>
    </row>
    <row r="43" spans="2:19" ht="20" x14ac:dyDescent="0.2">
      <c r="B43" s="3" t="s">
        <v>91</v>
      </c>
      <c r="C43" s="13">
        <v>5150</v>
      </c>
      <c r="D43" s="11" t="s">
        <v>83</v>
      </c>
      <c r="E43" s="8" t="s">
        <v>67</v>
      </c>
      <c r="F43" s="4" t="s">
        <v>60</v>
      </c>
      <c r="G43" s="3" t="s">
        <v>61</v>
      </c>
      <c r="I43" s="17"/>
      <c r="J43" s="19">
        <v>100</v>
      </c>
      <c r="K43" s="18"/>
      <c r="L43" s="26"/>
      <c r="P43" s="23"/>
      <c r="Q43" s="24" t="s">
        <v>63</v>
      </c>
      <c r="R43" s="24" t="s">
        <v>69</v>
      </c>
      <c r="S43" s="24" t="s">
        <v>73</v>
      </c>
    </row>
    <row r="44" spans="2:19" ht="20" x14ac:dyDescent="0.2">
      <c r="B44" s="5" t="s">
        <v>94</v>
      </c>
      <c r="C44" s="13">
        <v>308375</v>
      </c>
      <c r="D44" s="11" t="s">
        <v>83</v>
      </c>
      <c r="E44" s="9" t="s">
        <v>69</v>
      </c>
      <c r="F44" s="4" t="s">
        <v>64</v>
      </c>
      <c r="G44" s="3" t="s">
        <v>65</v>
      </c>
      <c r="I44" s="17"/>
      <c r="J44" s="19">
        <f>100-(100*K42)</f>
        <v>91.5</v>
      </c>
      <c r="K44" s="18"/>
      <c r="L44" s="26"/>
      <c r="P44" s="23" t="s">
        <v>100</v>
      </c>
      <c r="Q44" s="25">
        <v>0.1</v>
      </c>
      <c r="R44" s="23">
        <v>0.45</v>
      </c>
      <c r="S44" s="23">
        <v>0.85</v>
      </c>
    </row>
    <row r="45" spans="2:19" ht="20" x14ac:dyDescent="0.2">
      <c r="B45" s="3" t="s">
        <v>95</v>
      </c>
      <c r="C45" s="13">
        <v>0</v>
      </c>
      <c r="D45" s="11" t="s">
        <v>83</v>
      </c>
      <c r="E45" s="8" t="s">
        <v>71</v>
      </c>
      <c r="F45" s="4" t="s">
        <v>60</v>
      </c>
      <c r="G45" s="3" t="s">
        <v>61</v>
      </c>
      <c r="I45" s="17"/>
      <c r="J45" s="19">
        <f>J44-(J44*K42)</f>
        <v>83.722499999999997</v>
      </c>
      <c r="K45" s="18"/>
      <c r="L45" s="26"/>
      <c r="P45" s="23"/>
      <c r="Q45" s="23"/>
      <c r="R45" s="23"/>
      <c r="S45" s="23"/>
    </row>
    <row r="46" spans="2:19" ht="20" x14ac:dyDescent="0.2">
      <c r="B46" s="3" t="s">
        <v>96</v>
      </c>
      <c r="C46" s="13">
        <v>68500</v>
      </c>
      <c r="D46" s="11" t="s">
        <v>83</v>
      </c>
      <c r="E46" s="8" t="s">
        <v>73</v>
      </c>
      <c r="F46" s="4" t="s">
        <v>64</v>
      </c>
      <c r="G46" s="3" t="s">
        <v>65</v>
      </c>
      <c r="I46" s="17"/>
      <c r="J46" s="19">
        <f>J45-(J45*K42)</f>
        <v>76.606087500000001</v>
      </c>
      <c r="K46" s="18"/>
      <c r="L46" s="26"/>
      <c r="P46" s="23" t="s">
        <v>60</v>
      </c>
      <c r="Q46" s="23"/>
      <c r="R46" s="23"/>
      <c r="S46" s="23"/>
    </row>
    <row r="47" spans="2:19" ht="17" x14ac:dyDescent="0.2">
      <c r="E47" s="8"/>
      <c r="I47" s="20" t="s">
        <v>101</v>
      </c>
      <c r="J47" s="19">
        <f>J46-(J46*K42)</f>
        <v>70.094570062499997</v>
      </c>
      <c r="K47" s="18"/>
      <c r="L47" s="26"/>
      <c r="P47" s="23"/>
      <c r="Q47" s="23"/>
      <c r="R47" s="23"/>
      <c r="S47" s="23"/>
    </row>
    <row r="48" spans="2:19" ht="85" x14ac:dyDescent="0.2">
      <c r="B48" s="3" t="s">
        <v>102</v>
      </c>
      <c r="C48" s="39">
        <v>0.36299999999999999</v>
      </c>
      <c r="D48" s="11" t="s">
        <v>103</v>
      </c>
      <c r="E48" s="7" t="s">
        <v>104</v>
      </c>
      <c r="F48" s="3" t="s">
        <v>105</v>
      </c>
      <c r="G48" s="3" t="s">
        <v>106</v>
      </c>
      <c r="I48" s="17"/>
      <c r="J48" s="19">
        <f>J47-(J47*K42)</f>
        <v>64.136531607187493</v>
      </c>
      <c r="K48" s="18"/>
      <c r="L48" s="26"/>
      <c r="P48" s="23"/>
      <c r="Q48" s="23"/>
      <c r="R48" s="23"/>
      <c r="S48" s="23"/>
    </row>
    <row r="49" spans="2:21" x14ac:dyDescent="0.2">
      <c r="I49" s="17"/>
      <c r="J49" s="19">
        <f>J48-(J48*K42)</f>
        <v>58.684926420576559</v>
      </c>
      <c r="K49" s="18"/>
      <c r="L49" s="26"/>
      <c r="P49" s="23"/>
      <c r="Q49" s="24" t="s">
        <v>59</v>
      </c>
      <c r="R49" s="24" t="s">
        <v>67</v>
      </c>
      <c r="S49" s="24" t="s">
        <v>71</v>
      </c>
    </row>
    <row r="50" spans="2:21" x14ac:dyDescent="0.2">
      <c r="F50" s="3"/>
      <c r="I50" s="17"/>
      <c r="J50" s="19"/>
      <c r="K50" s="18"/>
      <c r="L50" s="26"/>
      <c r="P50" s="23"/>
      <c r="Q50" s="28"/>
      <c r="R50" s="28"/>
      <c r="S50" s="28"/>
    </row>
    <row r="51" spans="2:21" ht="48" customHeight="1" x14ac:dyDescent="0.2">
      <c r="B51" s="16" t="s">
        <v>107</v>
      </c>
      <c r="C51" s="14"/>
      <c r="I51" s="18"/>
      <c r="J51" s="19">
        <f>J49-(J49*K42)</f>
        <v>53.69670767482755</v>
      </c>
      <c r="K51" s="18"/>
      <c r="L51" s="26"/>
      <c r="P51" s="23" t="s">
        <v>108</v>
      </c>
      <c r="Q51" s="23">
        <v>0.16</v>
      </c>
      <c r="R51" s="23">
        <f>AVERAGE(0.52,0.96)</f>
        <v>0.74</v>
      </c>
      <c r="S51" s="23">
        <v>0.99</v>
      </c>
    </row>
    <row r="52" spans="2:21" ht="51" x14ac:dyDescent="0.2">
      <c r="B52" s="4" t="s">
        <v>109</v>
      </c>
      <c r="C52" s="15">
        <v>-0.35</v>
      </c>
      <c r="D52" s="11" t="s">
        <v>20</v>
      </c>
      <c r="E52" s="7" t="s">
        <v>110</v>
      </c>
      <c r="F52" s="3" t="s">
        <v>111</v>
      </c>
      <c r="G52" s="3" t="s">
        <v>112</v>
      </c>
      <c r="I52" s="17">
        <v>2</v>
      </c>
      <c r="J52" s="19">
        <f>J51-(J51*K42)</f>
        <v>49.132487522467208</v>
      </c>
      <c r="K52" s="18"/>
      <c r="L52" s="26"/>
    </row>
    <row r="53" spans="2:21" ht="20" x14ac:dyDescent="0.2">
      <c r="B53" s="3" t="s">
        <v>113</v>
      </c>
      <c r="C53" s="38">
        <v>-0.4</v>
      </c>
      <c r="D53" s="11" t="s">
        <v>20</v>
      </c>
      <c r="F53" s="3" t="s">
        <v>111</v>
      </c>
      <c r="G53" s="3" t="s">
        <v>112</v>
      </c>
      <c r="I53" s="17"/>
      <c r="J53" s="19">
        <f>J52-(J52*K42)</f>
        <v>44.956226083057494</v>
      </c>
      <c r="K53" s="18"/>
      <c r="L53" s="26"/>
    </row>
    <row r="54" spans="2:21" x14ac:dyDescent="0.2">
      <c r="F54" s="3"/>
      <c r="I54" s="17"/>
      <c r="J54" s="19">
        <f>J53-(J53*K42)</f>
        <v>41.134946865997605</v>
      </c>
      <c r="K54" s="18"/>
      <c r="L54" s="26"/>
    </row>
    <row r="55" spans="2:21" ht="83" customHeight="1" x14ac:dyDescent="0.2">
      <c r="B55" s="4" t="s">
        <v>114</v>
      </c>
      <c r="D55" s="11" t="s">
        <v>38</v>
      </c>
      <c r="E55" s="7" t="s">
        <v>115</v>
      </c>
      <c r="F55" s="3" t="s">
        <v>116</v>
      </c>
      <c r="G55" s="3" t="s">
        <v>117</v>
      </c>
      <c r="I55" s="18"/>
      <c r="J55" s="19">
        <f>J54-(J54*K42)</f>
        <v>37.638476382387807</v>
      </c>
      <c r="K55" s="18"/>
      <c r="L55" s="26"/>
    </row>
    <row r="56" spans="2:21" ht="19" x14ac:dyDescent="0.2">
      <c r="B56" s="3" t="s">
        <v>118</v>
      </c>
      <c r="C56" s="37">
        <v>0.64700000000000002</v>
      </c>
      <c r="F56" s="3" t="s">
        <v>116</v>
      </c>
      <c r="G56" s="3" t="s">
        <v>117</v>
      </c>
      <c r="I56" s="17">
        <v>3</v>
      </c>
      <c r="J56" s="19">
        <f>J55-(J55*K42)</f>
        <v>34.439205889884846</v>
      </c>
      <c r="K56" s="18"/>
      <c r="L56" s="26"/>
      <c r="M56" s="21" t="s">
        <v>119</v>
      </c>
      <c r="N56" s="21"/>
      <c r="O56" s="21" t="s">
        <v>120</v>
      </c>
      <c r="P56" s="21"/>
    </row>
    <row r="57" spans="2:21" x14ac:dyDescent="0.2">
      <c r="B57" s="3" t="s">
        <v>121</v>
      </c>
      <c r="C57" s="37">
        <v>0.29399999999999998</v>
      </c>
      <c r="F57" s="3" t="s">
        <v>116</v>
      </c>
      <c r="G57" s="3" t="s">
        <v>117</v>
      </c>
      <c r="I57" s="17"/>
      <c r="J57" s="19">
        <f>J56-(J56*K42)</f>
        <v>31.511873389244634</v>
      </c>
      <c r="K57" s="18"/>
      <c r="L57" s="26"/>
      <c r="M57" s="22" t="s">
        <v>122</v>
      </c>
      <c r="N57" s="22" t="s">
        <v>123</v>
      </c>
      <c r="O57" s="22" t="s">
        <v>124</v>
      </c>
      <c r="P57" s="21"/>
    </row>
    <row r="58" spans="2:21" x14ac:dyDescent="0.2">
      <c r="B58" s="3" t="s">
        <v>125</v>
      </c>
      <c r="C58" s="37">
        <v>5.8999999999999997E-2</v>
      </c>
      <c r="F58" s="3" t="s">
        <v>116</v>
      </c>
      <c r="G58" s="3" t="s">
        <v>117</v>
      </c>
      <c r="I58" s="17"/>
      <c r="J58" s="19">
        <f>J57-(J57*K42)</f>
        <v>28.83336415115884</v>
      </c>
      <c r="K58" s="18"/>
      <c r="L58" s="26"/>
      <c r="M58" s="21">
        <v>0</v>
      </c>
      <c r="N58" s="21">
        <v>0</v>
      </c>
      <c r="O58" s="21">
        <v>0</v>
      </c>
      <c r="P58" s="21"/>
    </row>
    <row r="59" spans="2:21" x14ac:dyDescent="0.2">
      <c r="B59" s="3" t="s">
        <v>126</v>
      </c>
      <c r="C59" s="37">
        <v>0.26</v>
      </c>
      <c r="F59" s="3" t="s">
        <v>116</v>
      </c>
      <c r="G59" s="3" t="s">
        <v>117</v>
      </c>
      <c r="I59" s="18"/>
      <c r="J59" s="19">
        <f>J58-(J58*K42)</f>
        <v>26.382528198310339</v>
      </c>
      <c r="K59" s="18"/>
      <c r="L59" s="26"/>
      <c r="M59" s="21">
        <v>8</v>
      </c>
      <c r="N59" s="21">
        <v>5</v>
      </c>
      <c r="O59" s="21">
        <v>2</v>
      </c>
      <c r="P59" s="21"/>
    </row>
    <row r="60" spans="2:21" x14ac:dyDescent="0.2">
      <c r="B60" s="3" t="s">
        <v>127</v>
      </c>
      <c r="C60" s="37">
        <v>0.34</v>
      </c>
      <c r="F60" s="3" t="s">
        <v>116</v>
      </c>
      <c r="G60" s="3" t="s">
        <v>117</v>
      </c>
      <c r="I60" s="17">
        <v>4</v>
      </c>
      <c r="J60" s="19">
        <f>J59-(J59*K42)</f>
        <v>24.140013301453962</v>
      </c>
      <c r="K60" s="18"/>
      <c r="L60" s="26"/>
      <c r="M60" s="21">
        <v>12</v>
      </c>
      <c r="N60" s="21">
        <v>18</v>
      </c>
      <c r="O60" s="21">
        <v>8</v>
      </c>
      <c r="P60" s="21"/>
      <c r="U60" s="32"/>
    </row>
    <row r="61" spans="2:21" x14ac:dyDescent="0.2">
      <c r="B61" s="3" t="s">
        <v>128</v>
      </c>
      <c r="C61" s="37">
        <v>0.4</v>
      </c>
      <c r="F61" s="3" t="s">
        <v>116</v>
      </c>
      <c r="G61" s="3" t="s">
        <v>117</v>
      </c>
      <c r="I61" s="17"/>
      <c r="J61" s="19">
        <f>J60-(J60*K42)</f>
        <v>22.088112170830374</v>
      </c>
      <c r="K61" s="18"/>
      <c r="L61" s="26"/>
      <c r="M61" s="21">
        <v>14</v>
      </c>
      <c r="N61" s="21">
        <v>22</v>
      </c>
      <c r="O61" s="21">
        <v>13</v>
      </c>
      <c r="P61" s="21"/>
    </row>
    <row r="62" spans="2:21" x14ac:dyDescent="0.2">
      <c r="I62" s="17"/>
      <c r="J62" s="19">
        <f>J61-(J61*K42)</f>
        <v>20.210622636309793</v>
      </c>
      <c r="K62" s="18"/>
      <c r="L62" s="26"/>
      <c r="M62" s="21">
        <v>21</v>
      </c>
      <c r="N62" s="21">
        <v>32</v>
      </c>
      <c r="O62" s="21">
        <v>23</v>
      </c>
      <c r="P62" s="21"/>
    </row>
    <row r="63" spans="2:21" x14ac:dyDescent="0.2">
      <c r="F63" s="3"/>
      <c r="I63" s="18"/>
      <c r="J63" s="19">
        <f>J62-(J62*K42)</f>
        <v>18.492719712223462</v>
      </c>
      <c r="K63" s="18"/>
      <c r="L63" s="26"/>
      <c r="M63" s="21">
        <v>28</v>
      </c>
      <c r="N63" s="21">
        <v>32</v>
      </c>
      <c r="O63" s="21">
        <v>30</v>
      </c>
      <c r="P63" s="21"/>
    </row>
    <row r="64" spans="2:21" x14ac:dyDescent="0.2">
      <c r="F64" s="3"/>
      <c r="I64" s="17">
        <v>5</v>
      </c>
      <c r="J64" s="19">
        <f>(J63-(J63*K42))</f>
        <v>16.920838536684467</v>
      </c>
      <c r="K64" s="18"/>
      <c r="L64" s="26"/>
      <c r="M64" s="21">
        <v>36</v>
      </c>
      <c r="N64" s="21">
        <v>33</v>
      </c>
      <c r="O64" s="21">
        <v>52</v>
      </c>
      <c r="P64" s="21"/>
    </row>
    <row r="65" spans="6:16" x14ac:dyDescent="0.2">
      <c r="F65" s="3"/>
      <c r="M65" s="21">
        <v>49</v>
      </c>
      <c r="N65" s="21">
        <v>34</v>
      </c>
      <c r="O65" s="21">
        <v>50</v>
      </c>
      <c r="P65" s="21"/>
    </row>
    <row r="68" spans="6:16" ht="49" customHeight="1" x14ac:dyDescent="0.2">
      <c r="I68" s="42" t="s">
        <v>129</v>
      </c>
      <c r="J68" s="42"/>
      <c r="K68" s="42"/>
      <c r="L68" s="26"/>
      <c r="M68" s="26"/>
    </row>
    <row r="69" spans="6:16" x14ac:dyDescent="0.2">
      <c r="I69" s="21"/>
      <c r="J69" s="21"/>
      <c r="K69" s="21"/>
      <c r="L69" s="26"/>
      <c r="M69" s="26"/>
    </row>
    <row r="70" spans="6:16" ht="34" x14ac:dyDescent="0.2">
      <c r="I70" s="31" t="s">
        <v>130</v>
      </c>
      <c r="J70" s="31" t="s">
        <v>131</v>
      </c>
      <c r="K70" s="31" t="s">
        <v>132</v>
      </c>
      <c r="L70" s="36"/>
      <c r="M70" s="36"/>
    </row>
    <row r="71" spans="6:16" x14ac:dyDescent="0.2">
      <c r="I71" s="29">
        <v>1</v>
      </c>
      <c r="J71" s="29">
        <v>50</v>
      </c>
      <c r="K71" s="30">
        <v>0.22</v>
      </c>
      <c r="L71" s="34"/>
      <c r="M71" s="18"/>
      <c r="N71" s="27" t="s">
        <v>133</v>
      </c>
    </row>
    <row r="72" spans="6:16" x14ac:dyDescent="0.2">
      <c r="I72" s="29">
        <v>2</v>
      </c>
      <c r="J72" s="29">
        <v>50</v>
      </c>
      <c r="K72" s="30">
        <v>0.23</v>
      </c>
      <c r="L72" s="34"/>
      <c r="M72" s="18" t="s">
        <v>134</v>
      </c>
      <c r="N72" s="18">
        <v>0.36299999999999999</v>
      </c>
    </row>
    <row r="73" spans="6:16" x14ac:dyDescent="0.2">
      <c r="I73" s="29">
        <v>3</v>
      </c>
      <c r="J73" s="29">
        <v>50</v>
      </c>
      <c r="K73" s="30">
        <v>0.28000000000000003</v>
      </c>
      <c r="L73" s="34"/>
      <c r="M73" s="19">
        <v>100</v>
      </c>
      <c r="N73" s="18"/>
    </row>
    <row r="74" spans="6:16" x14ac:dyDescent="0.2">
      <c r="I74" s="29">
        <v>4</v>
      </c>
      <c r="J74" s="29">
        <v>50</v>
      </c>
      <c r="K74" s="30">
        <v>0.75</v>
      </c>
      <c r="L74" s="34"/>
      <c r="M74" s="19">
        <f>100-(100*N72)</f>
        <v>63.7</v>
      </c>
      <c r="N74" s="18"/>
    </row>
    <row r="75" spans="6:16" x14ac:dyDescent="0.2">
      <c r="I75" s="29">
        <v>5</v>
      </c>
      <c r="J75" s="29">
        <v>50</v>
      </c>
      <c r="K75" s="30">
        <v>0.42</v>
      </c>
      <c r="L75" s="34"/>
      <c r="M75" s="19">
        <f>M74-(M74*N72)</f>
        <v>40.576900000000002</v>
      </c>
      <c r="N75" s="18"/>
      <c r="O75" s="32"/>
    </row>
    <row r="76" spans="6:16" x14ac:dyDescent="0.2">
      <c r="I76" s="29">
        <v>6</v>
      </c>
      <c r="J76" s="29">
        <v>50</v>
      </c>
      <c r="K76" s="30">
        <v>0.76</v>
      </c>
      <c r="L76" s="34"/>
      <c r="M76" s="19">
        <f>M75-(M75*N72)</f>
        <v>25.847485300000002</v>
      </c>
      <c r="N76" s="18"/>
    </row>
    <row r="77" spans="6:16" x14ac:dyDescent="0.2">
      <c r="I77" s="29">
        <v>7</v>
      </c>
      <c r="J77" s="29">
        <v>50</v>
      </c>
      <c r="K77" s="30">
        <v>0.45</v>
      </c>
      <c r="L77" s="34"/>
      <c r="M77" s="19">
        <f>M76-(M76*N72)</f>
        <v>16.464848136100002</v>
      </c>
      <c r="N77" s="18"/>
    </row>
    <row r="78" spans="6:16" x14ac:dyDescent="0.2">
      <c r="I78" s="29">
        <v>8</v>
      </c>
      <c r="J78" s="29">
        <v>50</v>
      </c>
      <c r="K78" s="30">
        <v>0.2</v>
      </c>
      <c r="L78" s="34"/>
      <c r="M78" s="19">
        <f>M77-(M77*N72)</f>
        <v>10.488108262695702</v>
      </c>
      <c r="N78" s="18"/>
    </row>
    <row r="79" spans="6:16" x14ac:dyDescent="0.2">
      <c r="I79" s="29">
        <v>9</v>
      </c>
      <c r="J79" s="29">
        <v>50</v>
      </c>
      <c r="K79" s="30">
        <v>0.1</v>
      </c>
      <c r="L79" s="34"/>
      <c r="M79" s="19">
        <f>M78-(M78*N72)</f>
        <v>6.6809249633371621</v>
      </c>
      <c r="N79" s="18"/>
    </row>
    <row r="80" spans="6:16" x14ac:dyDescent="0.2">
      <c r="I80" s="29">
        <v>10</v>
      </c>
      <c r="J80" s="29">
        <v>50</v>
      </c>
      <c r="K80" s="30">
        <v>0.22</v>
      </c>
      <c r="L80" s="34"/>
      <c r="M80" s="19">
        <f>M79-(M79*N72)</f>
        <v>4.2557492016457719</v>
      </c>
      <c r="N80" s="18"/>
    </row>
    <row r="81" spans="9:14" x14ac:dyDescent="0.2">
      <c r="I81" s="29" t="s">
        <v>135</v>
      </c>
      <c r="J81" s="29">
        <v>500</v>
      </c>
      <c r="K81" s="30"/>
      <c r="L81" s="35"/>
      <c r="M81" s="19">
        <f>M80-(M80*N72)</f>
        <v>2.7109122414483569</v>
      </c>
      <c r="N81" s="18"/>
    </row>
    <row r="82" spans="9:14" x14ac:dyDescent="0.2">
      <c r="I82" s="29" t="s">
        <v>136</v>
      </c>
      <c r="J82" s="21"/>
      <c r="K82" s="33">
        <f>AVERAGE(K71:K80)</f>
        <v>0.3630000000000001</v>
      </c>
      <c r="L82" s="26"/>
      <c r="M82" s="19">
        <f>M81-(M81*N72)</f>
        <v>1.7268510978026033</v>
      </c>
      <c r="N82" s="18"/>
    </row>
  </sheetData>
  <mergeCells count="1">
    <mergeCell ref="I68:K6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Huong T [AGRON]</dc:creator>
  <cp:keywords/>
  <dc:description/>
  <cp:lastModifiedBy>Nguyen, Huong T [AGRON]</cp:lastModifiedBy>
  <cp:revision/>
  <dcterms:created xsi:type="dcterms:W3CDTF">2020-12-02T20:30:07Z</dcterms:created>
  <dcterms:modified xsi:type="dcterms:W3CDTF">2021-01-06T18:32:55Z</dcterms:modified>
  <cp:category/>
  <cp:contentStatus/>
</cp:coreProperties>
</file>