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NR DIO INVEST" sheetId="1" r:id="rId4"/>
    <sheet state="visible" name="HNR DIO INVEST 2" sheetId="2" r:id="rId5"/>
  </sheets>
  <definedNames>
    <definedName name="taxa_mensal">'HNR DIO INVEST'!$D$19</definedName>
    <definedName name="qtd_anos">'HNR DIO INVEST'!$D$18</definedName>
    <definedName name="sugestao_investimento">'HNR DIO INVEST'!$D$14</definedName>
    <definedName name="rendimento_carteira">'HNR DIO INVEST'!$D$13</definedName>
    <definedName name="aporte">'HNR DIO INVEST'!$D$17</definedName>
    <definedName name="salario">'HNR DIO INVEST'!$D$12</definedName>
    <definedName name="patrimonio">'HNR DIO INVEST'!$D$20</definedName>
  </definedNames>
  <calcPr/>
</workbook>
</file>

<file path=xl/sharedStrings.xml><?xml version="1.0" encoding="utf-8"?>
<sst xmlns="http://schemas.openxmlformats.org/spreadsheetml/2006/main" count="72" uniqueCount="35">
  <si>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</si>
  <si>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</si>
  <si>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</si>
  <si>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</si>
  <si>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</si>
  <si>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</si>
  <si>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</si>
  <si>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</si>
  <si>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</si>
  <si>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</si>
  <si>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</si>
  <si>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</si>
  <si>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3 Anos ?</t>
  </si>
  <si>
    <t>Quanto em 7 Anos ?</t>
  </si>
  <si>
    <t>Quanto em 10 Anos ?</t>
  </si>
  <si>
    <t>Quanto em 15 Anos ?</t>
  </si>
  <si>
    <t>Quanto em 18 Anos ?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</si>
  <si>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</si>
  <si>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</si>
  <si>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</si>
  <si>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</si>
  <si>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</si>
  <si>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</si>
  <si>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</si>
  <si>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</si>
  <si>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</si>
  <si>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</si>
  <si>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</si>
  <si>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</si>
  <si>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--</t>
  </si>
  <si>
    <t>CHAVE</t>
  </si>
  <si>
    <t>%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</si>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</sst>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"/>
    <numFmt numFmtId="165" formatCode="&quot;R$&quot;\ #,##0.00;[Red]\-&quot;R$&quot;\ #,##0.00"/>
  </numFmts>
  <fonts count="15">
    <font>
      <sz val="11.0"/>
      <color theme="1"/>
      <name val="Aptos Narrow"/>
      <scheme val="minor"/>
    </font>
    <font>
      <b/>
      <i/>
      <sz val="24.0"/>
      <color theme="0"/>
      <name val="Quattrocento Sans"/>
    </font>
    <font/>
    <font>
      <sz val="12.0"/>
      <color theme="1"/>
      <name val="Lexend"/>
    </font>
    <font>
      <sz val="11.0"/>
      <color theme="1"/>
      <name val="Lexend"/>
    </font>
    <font>
      <b/>
      <sz val="11.0"/>
      <color theme="1"/>
      <name val="Lexend"/>
    </font>
    <font>
      <b/>
      <sz val="12.0"/>
      <color theme="1"/>
      <name val="Lexend"/>
    </font>
    <font>
      <sz val="11.0"/>
      <color theme="1"/>
      <name val="Aptos Narrow"/>
    </font>
    <font>
      <b/>
      <i/>
      <sz val="18.0"/>
      <color theme="0"/>
      <name val="Quattrocento Sans"/>
    </font>
    <font>
      <sz val="11.0"/>
      <color theme="0"/>
      <name val="Aptos Narrow"/>
    </font>
    <font>
      <sz val="11.0"/>
      <color rgb="FF9C5700"/>
      <name val="Lexend"/>
    </font>
    <font>
      <color theme="1"/>
      <name val="Lexend"/>
    </font>
    <font>
      <color theme="1"/>
      <name val="Aptos Narrow"/>
      <scheme val="minor"/>
    </font>
    <font>
      <sz val="11.0"/>
      <color theme="0"/>
      <name val="Lexend"/>
    </font>
    <font>
      <sz val="11.0"/>
      <color rgb="FF9C5700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EB9C"/>
        <bgColor rgb="FFFFEB9C"/>
      </patternFill>
    </fill>
  </fills>
  <borders count="4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A5A5A5"/>
      </left>
      <right style="thick">
        <color rgb="FF000000"/>
      </right>
      <bottom style="thin">
        <color rgb="FFA5A5A5"/>
      </bottom>
    </border>
    <border>
      <left style="thick">
        <color rgb="FF000000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top style="thin">
        <color rgb="FFA5A5A5"/>
      </top>
      <bottom style="thick">
        <color rgb="FF000000"/>
      </bottom>
    </border>
    <border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D8D8D8"/>
      </right>
      <bottom style="hair">
        <color rgb="FFD8D8D8"/>
      </bottom>
    </border>
    <border>
      <left style="hair">
        <color rgb="FFD8D8D8"/>
      </left>
      <right style="hair">
        <color rgb="FFD8D8D8"/>
      </right>
      <bottom style="hair">
        <color rgb="FFD8D8D8"/>
      </bottom>
    </border>
    <border>
      <left style="hair">
        <color rgb="FFD8D8D8"/>
      </left>
      <right style="thick">
        <color rgb="FF000000"/>
      </right>
      <bottom style="hair">
        <color rgb="FFD8D8D8"/>
      </bottom>
    </border>
    <border>
      <left style="thick">
        <color rgb="FF000000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hair">
        <color rgb="FFD8D8D8"/>
      </left>
      <right style="thick">
        <color rgb="FF000000"/>
      </right>
      <top style="hair">
        <color rgb="FFD8D8D8"/>
      </top>
      <bottom style="hair">
        <color rgb="FFD8D8D8"/>
      </bottom>
    </border>
    <border>
      <left style="thick">
        <color rgb="FF000000"/>
      </left>
      <right style="hair">
        <color rgb="FFD8D8D8"/>
      </right>
      <top style="hair">
        <color rgb="FFD8D8D8"/>
      </top>
      <bottom style="thick">
        <color rgb="FF000000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thick">
        <color rgb="FF000000"/>
      </bottom>
    </border>
    <border>
      <left style="hair">
        <color rgb="FFD8D8D8"/>
      </left>
      <right style="thick">
        <color rgb="FF000000"/>
      </right>
      <top style="hair">
        <color rgb="FFD8D8D8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ck">
        <color rgb="FF000000"/>
      </left>
    </border>
    <border>
      <left/>
      <right style="thick">
        <color rgb="FF000000"/>
      </right>
      <top/>
      <bottom/>
    </border>
    <border>
      <right style="thick">
        <color rgb="FF000000"/>
      </right>
    </border>
    <border>
      <left/>
      <right/>
      <top/>
      <bottom/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/>
      <top/>
      <bottom/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left" vertical="center"/>
    </xf>
    <xf borderId="5" fillId="0" fontId="2" numFmtId="0" xfId="0" applyBorder="1" applyFont="1"/>
    <xf borderId="6" fillId="0" fontId="4" numFmtId="164" xfId="0" applyAlignment="1" applyBorder="1" applyFont="1" applyNumberFormat="1">
      <alignment horizontal="center" readingOrder="0" vertical="center"/>
    </xf>
    <xf borderId="7" fillId="3" fontId="3" numFmtId="0" xfId="0" applyAlignment="1" applyBorder="1" applyFont="1">
      <alignment horizontal="left" vertical="center"/>
    </xf>
    <xf borderId="8" fillId="0" fontId="2" numFmtId="0" xfId="0" applyBorder="1" applyFont="1"/>
    <xf borderId="9" fillId="0" fontId="4" numFmtId="10" xfId="0" applyAlignment="1" applyBorder="1" applyFont="1" applyNumberFormat="1">
      <alignment horizontal="center" readingOrder="0" vertical="center"/>
    </xf>
    <xf borderId="10" fillId="3" fontId="3" numFmtId="0" xfId="0" applyAlignment="1" applyBorder="1" applyFont="1">
      <alignment horizontal="left" vertical="center"/>
    </xf>
    <xf borderId="11" fillId="0" fontId="2" numFmtId="0" xfId="0" applyBorder="1" applyFont="1"/>
    <xf borderId="12" fillId="3" fontId="4" numFmtId="164" xfId="0" applyAlignment="1" applyBorder="1" applyFont="1" applyNumberFormat="1">
      <alignment horizontal="center" vertical="center"/>
    </xf>
    <xf borderId="6" fillId="0" fontId="5" numFmtId="164" xfId="0" applyAlignment="1" applyBorder="1" applyFont="1" applyNumberFormat="1">
      <alignment horizontal="center" readingOrder="0" vertical="center"/>
    </xf>
    <xf borderId="9" fillId="0" fontId="5" numFmtId="0" xfId="0" applyAlignment="1" applyBorder="1" applyFont="1">
      <alignment horizontal="center" readingOrder="0" vertical="center"/>
    </xf>
    <xf borderId="9" fillId="0" fontId="5" numFmtId="10" xfId="0" applyAlignment="1" applyBorder="1" applyFont="1" applyNumberFormat="1">
      <alignment horizontal="center" vertical="center"/>
    </xf>
    <xf borderId="7" fillId="4" fontId="6" numFmtId="0" xfId="0" applyAlignment="1" applyBorder="1" applyFill="1" applyFont="1">
      <alignment horizontal="left" vertical="center"/>
    </xf>
    <xf borderId="9" fillId="4" fontId="5" numFmtId="165" xfId="0" applyAlignment="1" applyBorder="1" applyFont="1" applyNumberFormat="1">
      <alignment horizontal="center" vertical="center"/>
    </xf>
    <xf borderId="10" fillId="4" fontId="6" numFmtId="0" xfId="0" applyAlignment="1" applyBorder="1" applyFont="1">
      <alignment horizontal="left" vertical="center"/>
    </xf>
    <xf borderId="12" fillId="4" fontId="5" numFmtId="165" xfId="0" applyAlignment="1" applyBorder="1" applyFont="1" applyNumberFormat="1">
      <alignment horizontal="center" vertical="center"/>
    </xf>
    <xf borderId="0" fillId="0" fontId="7" numFmtId="9" xfId="0" applyFont="1" applyNumberFormat="1"/>
    <xf borderId="13" fillId="2" fontId="8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14" fillId="4" fontId="3" numFmtId="0" xfId="0" applyAlignment="1" applyBorder="1" applyFont="1">
      <alignment horizontal="left" readingOrder="0" vertical="center"/>
    </xf>
    <xf borderId="15" fillId="4" fontId="4" numFmtId="164" xfId="0" applyAlignment="1" applyBorder="1" applyFont="1" applyNumberFormat="1">
      <alignment horizontal="center" vertical="center"/>
    </xf>
    <xf borderId="16" fillId="4" fontId="4" numFmtId="164" xfId="0" applyAlignment="1" applyBorder="1" applyFont="1" applyNumberFormat="1">
      <alignment horizontal="center" vertical="center"/>
    </xf>
    <xf borderId="17" fillId="4" fontId="3" numFmtId="0" xfId="0" applyAlignment="1" applyBorder="1" applyFont="1">
      <alignment horizontal="left" readingOrder="0" vertical="center"/>
    </xf>
    <xf borderId="18" fillId="4" fontId="4" numFmtId="164" xfId="0" applyAlignment="1" applyBorder="1" applyFont="1" applyNumberFormat="1">
      <alignment horizontal="center" vertical="center"/>
    </xf>
    <xf borderId="19" fillId="4" fontId="4" numFmtId="164" xfId="0" applyAlignment="1" applyBorder="1" applyFont="1" applyNumberFormat="1">
      <alignment horizontal="center" vertical="center"/>
    </xf>
    <xf borderId="20" fillId="4" fontId="3" numFmtId="0" xfId="0" applyAlignment="1" applyBorder="1" applyFont="1">
      <alignment horizontal="left" readingOrder="0" vertical="center"/>
    </xf>
    <xf borderId="21" fillId="4" fontId="4" numFmtId="164" xfId="0" applyAlignment="1" applyBorder="1" applyFont="1" applyNumberFormat="1">
      <alignment horizontal="center" vertical="center"/>
    </xf>
    <xf borderId="22" fillId="4" fontId="4" numFmtId="164" xfId="0" applyAlignment="1" applyBorder="1" applyFont="1" applyNumberFormat="1">
      <alignment horizontal="center" vertical="center"/>
    </xf>
    <xf borderId="23" fillId="5" fontId="10" numFmtId="0" xfId="0" applyAlignment="1" applyBorder="1" applyFill="1" applyFont="1">
      <alignment vertical="center"/>
    </xf>
    <xf borderId="24" fillId="5" fontId="10" numFmtId="0" xfId="0" applyAlignment="1" applyBorder="1" applyFont="1">
      <alignment horizontal="center" readingOrder="0" vertical="center"/>
    </xf>
    <xf borderId="25" fillId="5" fontId="10" numFmtId="0" xfId="0" applyAlignment="1" applyBorder="1" applyFont="1">
      <alignment vertical="center"/>
    </xf>
    <xf borderId="26" fillId="6" fontId="5" numFmtId="0" xfId="0" applyAlignment="1" applyBorder="1" applyFill="1" applyFont="1">
      <alignment vertical="center"/>
    </xf>
    <xf borderId="27" fillId="6" fontId="5" numFmtId="164" xfId="0" applyAlignment="1" applyBorder="1" applyFont="1" applyNumberFormat="1">
      <alignment horizontal="center" vertical="center"/>
    </xf>
    <xf borderId="28" fillId="6" fontId="5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23" fillId="7" fontId="5" numFmtId="0" xfId="0" applyAlignment="1" applyBorder="1" applyFill="1" applyFont="1">
      <alignment horizontal="center" vertical="center"/>
    </xf>
    <xf borderId="24" fillId="7" fontId="5" numFmtId="0" xfId="0" applyAlignment="1" applyBorder="1" applyFont="1">
      <alignment horizontal="center" vertical="center"/>
    </xf>
    <xf borderId="25" fillId="7" fontId="5" numFmtId="0" xfId="0" applyAlignment="1" applyBorder="1" applyFont="1">
      <alignment horizontal="center" vertical="center"/>
    </xf>
    <xf borderId="29" fillId="0" fontId="4" numFmtId="0" xfId="0" applyAlignment="1" applyBorder="1" applyFon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30" fillId="3" fontId="4" numFmtId="164" xfId="0" applyAlignment="1" applyBorder="1" applyFont="1" applyNumberFormat="1">
      <alignment horizontal="center" vertical="center"/>
    </xf>
    <xf borderId="26" fillId="7" fontId="5" numFmtId="0" xfId="0" applyAlignment="1" applyBorder="1" applyFont="1">
      <alignment vertical="center"/>
    </xf>
    <xf borderId="27" fillId="7" fontId="5" numFmtId="0" xfId="0" applyAlignment="1" applyBorder="1" applyFont="1">
      <alignment vertical="center"/>
    </xf>
    <xf borderId="28" fillId="7" fontId="5" numFmtId="164" xfId="0" applyAlignment="1" applyBorder="1" applyFont="1" applyNumberFormat="1">
      <alignment horizontal="center" vertical="center"/>
    </xf>
    <xf borderId="0" fillId="0" fontId="12" numFmtId="0" xfId="0" applyAlignment="1" applyFont="1">
      <alignment readingOrder="0"/>
    </xf>
    <xf borderId="23" fillId="2" fontId="13" numFmtId="0" xfId="0" applyAlignment="1" applyBorder="1" applyFont="1">
      <alignment vertical="center"/>
    </xf>
    <xf borderId="24" fillId="2" fontId="13" numFmtId="0" xfId="0" applyAlignment="1" applyBorder="1" applyFont="1">
      <alignment vertical="center"/>
    </xf>
    <xf borderId="24" fillId="2" fontId="13" numFmtId="0" xfId="0" applyAlignment="1" applyBorder="1" applyFont="1">
      <alignment horizontal="center" vertical="center"/>
    </xf>
    <xf borderId="25" fillId="2" fontId="13" numFmtId="0" xfId="0" applyAlignment="1" applyBorder="1" applyFont="1">
      <alignment horizontal="center" vertical="center"/>
    </xf>
    <xf borderId="29" fillId="0" fontId="11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31" fillId="0" fontId="4" numFmtId="9" xfId="0" applyAlignment="1" applyBorder="1" applyFont="1" applyNumberFormat="1">
      <alignment horizontal="center" vertical="center"/>
    </xf>
    <xf borderId="0" fillId="0" fontId="12" numFmtId="0" xfId="0" applyFont="1"/>
    <xf borderId="32" fillId="8" fontId="14" numFmtId="0" xfId="0" applyBorder="1" applyFill="1" applyFont="1"/>
    <xf borderId="32" fillId="8" fontId="14" numFmtId="9" xfId="0" applyBorder="1" applyFont="1" applyNumberFormat="1"/>
    <xf borderId="33" fillId="0" fontId="4" numFmtId="0" xfId="0" applyAlignment="1" applyBorder="1" applyFont="1">
      <alignment vertical="center"/>
    </xf>
    <xf borderId="34" fillId="0" fontId="4" numFmtId="0" xfId="0" applyAlignment="1" applyBorder="1" applyFont="1">
      <alignment vertical="center"/>
    </xf>
    <xf borderId="34" fillId="0" fontId="4" numFmtId="0" xfId="0" applyAlignment="1" applyBorder="1" applyFont="1">
      <alignment horizontal="center" vertical="center"/>
    </xf>
    <xf borderId="35" fillId="0" fontId="4" numFmtId="9" xfId="0" applyAlignment="1" applyBorder="1" applyFont="1" applyNumberFormat="1">
      <alignment horizontal="center" vertical="center"/>
    </xf>
    <xf borderId="36" fillId="5" fontId="4" numFmtId="0" xfId="0" applyAlignment="1" applyBorder="1" applyFont="1">
      <alignment vertical="center"/>
    </xf>
    <xf borderId="32" fillId="5" fontId="4" numFmtId="0" xfId="0" applyAlignment="1" applyBorder="1" applyFont="1">
      <alignment vertical="center"/>
    </xf>
    <xf borderId="32" fillId="5" fontId="4" numFmtId="0" xfId="0" applyAlignment="1" applyBorder="1" applyFont="1">
      <alignment horizontal="center" vertical="center"/>
    </xf>
    <xf borderId="30" fillId="5" fontId="4" numFmtId="9" xfId="0" applyAlignment="1" applyBorder="1" applyFont="1" applyNumberFormat="1">
      <alignment horizontal="center" vertical="center"/>
    </xf>
    <xf borderId="37" fillId="0" fontId="11" numFmtId="0" xfId="0" applyAlignment="1" applyBorder="1" applyFont="1">
      <alignment vertical="center"/>
    </xf>
    <xf borderId="38" fillId="0" fontId="11" numFmtId="0" xfId="0" applyAlignment="1" applyBorder="1" applyFont="1">
      <alignment vertical="center"/>
    </xf>
    <xf borderId="38" fillId="0" fontId="4" numFmtId="0" xfId="0" applyAlignment="1" applyBorder="1" applyFont="1">
      <alignment horizontal="center" vertical="center"/>
    </xf>
    <xf borderId="39" fillId="0" fontId="4" numFmtId="9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'HNR DIO INVEST'!$C$35</c:f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FFC000"/>
              </a:solidFill>
            </c:spPr>
          </c:dPt>
          <c:dPt>
            <c:idx val="3"/>
            <c:spPr>
              <a:solidFill>
                <a:srgbClr val="00FFFF"/>
              </a:solidFill>
            </c:spPr>
          </c:dPt>
          <c:dPt>
            <c:idx val="4"/>
            <c:spPr>
              <a:solidFill>
                <a:srgbClr val="8E7CC3"/>
              </a:solidFill>
            </c:spPr>
          </c:dPt>
          <c:dPt>
            <c:idx val="5"/>
            <c:spPr>
              <a:solidFill>
                <a:srgbClr val="E0666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'HNR DIO INVEST'!$B$36:$B$41</c:f>
            </c:strRef>
          </c:cat>
          <c:val>
            <c:numRef>
              <c:f>'HNR DIO INVEST'!$C$36:$C$41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42</xdr:row>
      <xdr:rowOff>142875</xdr:rowOff>
    </xdr:from>
    <xdr:ext cx="6105525" cy="23812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390525</xdr:colOff>
      <xdr:row>0</xdr:row>
      <xdr:rowOff>85725</xdr:rowOff>
    </xdr:from>
    <xdr:ext cx="6143625" cy="15621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5"/>
    <col customWidth="1" min="2" max="2" width="46.88"/>
    <col customWidth="1" min="3" max="3" width="17.5"/>
    <col customWidth="1" min="4" max="4" width="15.0"/>
    <col customWidth="1" min="5" max="6" width="3.5"/>
    <col customWidth="1" min="7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B11" s="1" t="s">
        <v>0</v>
      </c>
      <c r="C11" s="2"/>
      <c r="D11" s="3"/>
    </row>
    <row r="12" ht="14.25" customHeight="1">
      <c r="B12" s="4" t="s">
        <v>1</v>
      </c>
      <c r="C12" s="5"/>
      <c r="D12" s="6">
        <v>1512.0</v>
      </c>
    </row>
    <row r="13" ht="14.25" customHeight="1">
      <c r="B13" s="7" t="s">
        <v>2</v>
      </c>
      <c r="C13" s="8"/>
      <c r="D13" s="9">
        <v>0.008</v>
      </c>
    </row>
    <row r="14" ht="14.25" customHeight="1">
      <c r="B14" s="10" t="s">
        <v>3</v>
      </c>
      <c r="C14" s="11"/>
      <c r="D14" s="12">
        <f>D12*30%</f>
        <v>453.6</v>
      </c>
    </row>
    <row r="15" ht="14.25" customHeight="1"/>
    <row r="16" ht="28.5" customHeight="1">
      <c r="B16" s="1" t="s">
        <v>4</v>
      </c>
      <c r="C16" s="2"/>
      <c r="D16" s="3"/>
    </row>
    <row r="17" ht="14.25" customHeight="1">
      <c r="B17" s="4" t="s">
        <v>5</v>
      </c>
      <c r="C17" s="5"/>
      <c r="D17" s="13">
        <v>453.6</v>
      </c>
    </row>
    <row r="18" ht="14.25" customHeight="1">
      <c r="B18" s="7" t="s">
        <v>6</v>
      </c>
      <c r="C18" s="8"/>
      <c r="D18" s="14">
        <v>20.0</v>
      </c>
    </row>
    <row r="19" ht="14.25" customHeight="1">
      <c r="B19" s="7" t="s">
        <v>7</v>
      </c>
      <c r="C19" s="8"/>
      <c r="D19" s="15">
        <v>0.01079</v>
      </c>
    </row>
    <row r="20" ht="14.25" customHeight="1">
      <c r="B20" s="16" t="s">
        <v>8</v>
      </c>
      <c r="C20" s="8"/>
      <c r="D20" s="17">
        <f>FV(taxa_mensal,qtd_anos*12,aporte*-1)</f>
        <v>510389.9943</v>
      </c>
    </row>
    <row r="21" ht="14.25" customHeight="1">
      <c r="B21" s="18" t="s">
        <v>9</v>
      </c>
      <c r="C21" s="11"/>
      <c r="D21" s="19">
        <f>patrimonio*rendimento_carteira</f>
        <v>4083.119954</v>
      </c>
      <c r="F21" s="20"/>
    </row>
    <row r="22" ht="14.25" customHeight="1"/>
    <row r="23" ht="14.25" customHeight="1">
      <c r="B23" s="1" t="s">
        <v>10</v>
      </c>
      <c r="C23" s="3"/>
      <c r="D23" s="21" t="s">
        <v>11</v>
      </c>
    </row>
    <row r="24" ht="14.25" customHeight="1">
      <c r="A24" s="22">
        <v>3.0</v>
      </c>
      <c r="B24" s="23" t="s">
        <v>12</v>
      </c>
      <c r="C24" s="24">
        <f t="shared" ref="C24:C28" si="1">FV($D$19,$A24*12,$D$17*-1)</f>
        <v>19826.11846</v>
      </c>
      <c r="D24" s="25">
        <f>C24*rendimento_carteira</f>
        <v>158.6089477</v>
      </c>
    </row>
    <row r="25" ht="14.25" customHeight="1">
      <c r="A25" s="22">
        <v>7.0</v>
      </c>
      <c r="B25" s="26" t="s">
        <v>13</v>
      </c>
      <c r="C25" s="27">
        <f t="shared" si="1"/>
        <v>61515.88663</v>
      </c>
      <c r="D25" s="28">
        <f>C25*rendimento_carteira</f>
        <v>492.127093</v>
      </c>
    </row>
    <row r="26" ht="14.25" customHeight="1">
      <c r="A26" s="22">
        <v>10.0</v>
      </c>
      <c r="B26" s="26" t="s">
        <v>14</v>
      </c>
      <c r="C26" s="27">
        <f t="shared" si="1"/>
        <v>110353.7188</v>
      </c>
      <c r="D26" s="28">
        <f>C26*rendimento_carteira</f>
        <v>882.8297504</v>
      </c>
    </row>
    <row r="27" ht="14.25" customHeight="1">
      <c r="A27" s="22">
        <v>15.0</v>
      </c>
      <c r="B27" s="26" t="s">
        <v>15</v>
      </c>
      <c r="C27" s="27">
        <f t="shared" si="1"/>
        <v>248109.4914</v>
      </c>
      <c r="D27" s="28">
        <f>C27*rendimento_carteira</f>
        <v>1984.875931</v>
      </c>
    </row>
    <row r="28" ht="14.25" customHeight="1">
      <c r="A28" s="22">
        <v>18.0</v>
      </c>
      <c r="B28" s="29" t="s">
        <v>16</v>
      </c>
      <c r="C28" s="30">
        <f t="shared" si="1"/>
        <v>384947.3596</v>
      </c>
      <c r="D28" s="31">
        <f>C28*rendimento_carteira</f>
        <v>3079.578877</v>
      </c>
    </row>
    <row r="29" ht="14.25" customHeight="1"/>
    <row r="30" ht="14.25" customHeight="1"/>
    <row r="31" ht="14.25" customHeight="1"/>
    <row r="32" ht="14.25" customHeight="1">
      <c r="B32" s="32" t="s">
        <v>17</v>
      </c>
      <c r="C32" s="33" t="s">
        <v>18</v>
      </c>
      <c r="D32" s="34"/>
    </row>
    <row r="33" ht="14.25" customHeight="1">
      <c r="B33" s="35" t="s">
        <v>19</v>
      </c>
      <c r="C33" s="36">
        <f>aporte</f>
        <v>453.6</v>
      </c>
      <c r="D33" s="37"/>
    </row>
    <row r="34" ht="14.25" customHeight="1">
      <c r="B34" s="38"/>
      <c r="C34" s="38"/>
      <c r="D34" s="38"/>
    </row>
    <row r="35" ht="14.25" customHeight="1">
      <c r="B35" s="39" t="s">
        <v>20</v>
      </c>
      <c r="C35" s="40" t="s">
        <v>21</v>
      </c>
      <c r="D35" s="41" t="s">
        <v>22</v>
      </c>
    </row>
    <row r="36" ht="14.25" customHeight="1">
      <c r="B36" s="42" t="s">
        <v>23</v>
      </c>
      <c r="C36" s="43">
        <f>VLOOKUP($C$32&amp;"-"&amp;B36,'HNR DIO INVEST 2'!$A:$D,4,FALSE)</f>
        <v>0.3</v>
      </c>
      <c r="D36" s="44">
        <f t="shared" ref="D36:D41" si="2">C36*$C$33</f>
        <v>136.08</v>
      </c>
    </row>
    <row r="37" ht="14.25" customHeight="1">
      <c r="B37" s="42" t="s">
        <v>24</v>
      </c>
      <c r="C37" s="43">
        <f>VLOOKUP($C$32&amp;"-"&amp;B37,'HNR DIO INVEST 2'!$A:$D,4,FALSE)</f>
        <v>0.5</v>
      </c>
      <c r="D37" s="44">
        <f t="shared" si="2"/>
        <v>226.8</v>
      </c>
    </row>
    <row r="38" ht="14.25" customHeight="1">
      <c r="B38" s="42" t="s">
        <v>25</v>
      </c>
      <c r="C38" s="43">
        <f>VLOOKUP($C$32&amp;"-"&amp;B38,'HNR DIO INVEST 2'!$A:$D,4,FALSE)</f>
        <v>0.1</v>
      </c>
      <c r="D38" s="44">
        <f t="shared" si="2"/>
        <v>45.36</v>
      </c>
    </row>
    <row r="39" ht="14.25" customHeight="1">
      <c r="B39" s="42" t="s">
        <v>26</v>
      </c>
      <c r="C39" s="43">
        <f>VLOOKUP($C$32&amp;"-"&amp;B39,'HNR DIO INVEST 2'!$A:$D,4,FALSE)</f>
        <v>0.1</v>
      </c>
      <c r="D39" s="44">
        <f t="shared" si="2"/>
        <v>45.36</v>
      </c>
    </row>
    <row r="40" ht="14.25" customHeight="1">
      <c r="B40" s="42" t="s">
        <v>27</v>
      </c>
      <c r="C40" s="43">
        <f>VLOOKUP($C$32&amp;"-"&amp;B40,'HNR DIO INVEST 2'!$A:$D,4,FALSE)</f>
        <v>0</v>
      </c>
      <c r="D40" s="44">
        <f t="shared" si="2"/>
        <v>0</v>
      </c>
    </row>
    <row r="41" ht="14.25" customHeight="1">
      <c r="B41" s="42" t="s">
        <v>28</v>
      </c>
      <c r="C41" s="43">
        <f>VLOOKUP($C$32&amp;"-"&amp;B41,'HNR DIO INVEST 2'!$A:$D,4,FALSE)</f>
        <v>0</v>
      </c>
      <c r="D41" s="44">
        <f t="shared" si="2"/>
        <v>0</v>
      </c>
    </row>
    <row r="42" ht="14.25" customHeight="1">
      <c r="B42" s="45"/>
      <c r="C42" s="46"/>
      <c r="D42" s="47">
        <f>SUM(D36:D41)</f>
        <v>453.6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>
      <c r="G60" s="48" t="s">
        <v>29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B19:C19"/>
    <mergeCell ref="B20:C20"/>
    <mergeCell ref="B21:C21"/>
    <mergeCell ref="B23:C23"/>
    <mergeCell ref="B11:D11"/>
    <mergeCell ref="B12:C12"/>
    <mergeCell ref="B13:C13"/>
    <mergeCell ref="B14:C14"/>
    <mergeCell ref="B16:D16"/>
    <mergeCell ref="B17:C17"/>
    <mergeCell ref="B18:C18"/>
  </mergeCells>
  <dataValidations>
    <dataValidation type="list" allowBlank="1" showErrorMessage="1" sqref="C32">
      <formula1>"Conservador,Moderado,Agressivo"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1.0"/>
    <col customWidth="1" min="2" max="2" width="11.5"/>
    <col customWidth="1" min="3" max="3" width="21.0"/>
    <col customWidth="1" min="4" max="4" width="5.88"/>
    <col customWidth="1" min="5" max="6" width="8.63"/>
    <col customWidth="1" min="7" max="7" width="15.38"/>
    <col customWidth="1" min="8" max="26" width="8.63"/>
  </cols>
  <sheetData>
    <row r="1" ht="14.25" customHeight="1"/>
    <row r="2" ht="14.25" customHeight="1">
      <c r="A2" s="49" t="s">
        <v>30</v>
      </c>
      <c r="B2" s="50" t="s">
        <v>17</v>
      </c>
      <c r="C2" s="51" t="s">
        <v>20</v>
      </c>
      <c r="D2" s="52" t="s">
        <v>31</v>
      </c>
    </row>
    <row r="3" ht="14.25" customHeight="1">
      <c r="A3" s="53" t="str">
        <f t="shared" ref="A3:A20" si="1">B3&amp;"-"&amp;C3</f>
        <v>Conservador-PAPEL</v>
      </c>
      <c r="B3" s="38" t="s">
        <v>18</v>
      </c>
      <c r="C3" s="54" t="s">
        <v>23</v>
      </c>
      <c r="D3" s="55">
        <v>0.3</v>
      </c>
      <c r="H3" s="56" t="s">
        <v>31</v>
      </c>
    </row>
    <row r="4" ht="14.25" customHeight="1">
      <c r="A4" s="53" t="str">
        <f t="shared" si="1"/>
        <v>Conservador-TIJOLO</v>
      </c>
      <c r="B4" s="38" t="s">
        <v>18</v>
      </c>
      <c r="C4" s="54" t="s">
        <v>24</v>
      </c>
      <c r="D4" s="55">
        <v>0.5</v>
      </c>
      <c r="G4" s="57" t="s">
        <v>32</v>
      </c>
      <c r="H4" s="58">
        <f>VLOOKUP(G4,$A:$D,4,FALSE)</f>
        <v>0.35</v>
      </c>
    </row>
    <row r="5" ht="14.25" customHeight="1">
      <c r="A5" s="53" t="str">
        <f t="shared" si="1"/>
        <v>Conservador-HÍBRIDOS</v>
      </c>
      <c r="B5" s="38" t="s">
        <v>18</v>
      </c>
      <c r="C5" s="54" t="s">
        <v>25</v>
      </c>
      <c r="D5" s="55">
        <v>0.1</v>
      </c>
    </row>
    <row r="6" ht="14.25" customHeight="1">
      <c r="A6" s="53" t="str">
        <f t="shared" si="1"/>
        <v>Conservador-FOFs</v>
      </c>
      <c r="B6" s="38" t="s">
        <v>18</v>
      </c>
      <c r="C6" s="54" t="s">
        <v>26</v>
      </c>
      <c r="D6" s="55">
        <v>0.1</v>
      </c>
    </row>
    <row r="7" ht="14.25" customHeight="1">
      <c r="A7" s="53" t="str">
        <f t="shared" si="1"/>
        <v>Conservador-DESENVOLVIMENTO</v>
      </c>
      <c r="B7" s="38" t="s">
        <v>18</v>
      </c>
      <c r="C7" s="54" t="s">
        <v>27</v>
      </c>
      <c r="D7" s="55">
        <v>0.0</v>
      </c>
    </row>
    <row r="8" ht="14.25" customHeight="1">
      <c r="A8" s="59" t="str">
        <f t="shared" si="1"/>
        <v>Conservador-HOTELARIAS</v>
      </c>
      <c r="B8" s="60" t="s">
        <v>18</v>
      </c>
      <c r="C8" s="61" t="s">
        <v>28</v>
      </c>
      <c r="D8" s="62">
        <v>0.0</v>
      </c>
    </row>
    <row r="9" ht="14.25" customHeight="1">
      <c r="A9" s="53" t="str">
        <f t="shared" si="1"/>
        <v>Moderado-PAPEL</v>
      </c>
      <c r="B9" s="38" t="s">
        <v>33</v>
      </c>
      <c r="C9" s="54" t="s">
        <v>23</v>
      </c>
      <c r="D9" s="55">
        <v>0.32</v>
      </c>
    </row>
    <row r="10" ht="14.25" customHeight="1">
      <c r="A10" s="63" t="str">
        <f t="shared" si="1"/>
        <v>Moderado-TIJOLO</v>
      </c>
      <c r="B10" s="64" t="s">
        <v>33</v>
      </c>
      <c r="C10" s="65" t="s">
        <v>24</v>
      </c>
      <c r="D10" s="66">
        <v>0.35</v>
      </c>
    </row>
    <row r="11" ht="14.25" customHeight="1">
      <c r="A11" s="53" t="str">
        <f t="shared" si="1"/>
        <v>Moderado-HÍBRIDOS</v>
      </c>
      <c r="B11" s="38" t="s">
        <v>33</v>
      </c>
      <c r="C11" s="54" t="s">
        <v>25</v>
      </c>
      <c r="D11" s="55">
        <v>0.08</v>
      </c>
    </row>
    <row r="12" ht="14.25" customHeight="1">
      <c r="A12" s="53" t="str">
        <f t="shared" si="1"/>
        <v>Moderado-FOFs</v>
      </c>
      <c r="B12" s="38" t="s">
        <v>33</v>
      </c>
      <c r="C12" s="54" t="s">
        <v>26</v>
      </c>
      <c r="D12" s="55">
        <v>0.05</v>
      </c>
    </row>
    <row r="13" ht="14.25" customHeight="1">
      <c r="A13" s="53" t="str">
        <f t="shared" si="1"/>
        <v>Moderado-DESENVOLVIMENTO</v>
      </c>
      <c r="B13" s="38" t="s">
        <v>33</v>
      </c>
      <c r="C13" s="54" t="s">
        <v>27</v>
      </c>
      <c r="D13" s="55">
        <v>0.1</v>
      </c>
    </row>
    <row r="14" ht="14.25" customHeight="1">
      <c r="A14" s="59" t="str">
        <f t="shared" si="1"/>
        <v>Moderado-HOTELARIAS</v>
      </c>
      <c r="B14" s="60" t="s">
        <v>33</v>
      </c>
      <c r="C14" s="61" t="s">
        <v>28</v>
      </c>
      <c r="D14" s="62">
        <v>0.1</v>
      </c>
    </row>
    <row r="15" ht="14.25" customHeight="1">
      <c r="A15" s="53" t="str">
        <f t="shared" si="1"/>
        <v>Agressivo-PAPEL</v>
      </c>
      <c r="B15" s="38" t="s">
        <v>34</v>
      </c>
      <c r="C15" s="54" t="s">
        <v>23</v>
      </c>
      <c r="D15" s="55">
        <v>0.5</v>
      </c>
    </row>
    <row r="16" ht="14.25" customHeight="1">
      <c r="A16" s="53" t="str">
        <f t="shared" si="1"/>
        <v>Agressivo-TIJOLO</v>
      </c>
      <c r="B16" s="38" t="s">
        <v>34</v>
      </c>
      <c r="C16" s="54" t="s">
        <v>24</v>
      </c>
      <c r="D16" s="55">
        <v>0.1</v>
      </c>
    </row>
    <row r="17" ht="14.25" customHeight="1">
      <c r="A17" s="53" t="str">
        <f t="shared" si="1"/>
        <v>Agressivo-HÍBRIDOS</v>
      </c>
      <c r="B17" s="38" t="s">
        <v>34</v>
      </c>
      <c r="C17" s="54" t="s">
        <v>25</v>
      </c>
      <c r="D17" s="55">
        <v>0.05</v>
      </c>
    </row>
    <row r="18" ht="14.25" customHeight="1">
      <c r="A18" s="53" t="str">
        <f t="shared" si="1"/>
        <v>Agressivo-FOFs</v>
      </c>
      <c r="B18" s="38" t="s">
        <v>34</v>
      </c>
      <c r="C18" s="54" t="s">
        <v>26</v>
      </c>
      <c r="D18" s="55">
        <v>0.05</v>
      </c>
    </row>
    <row r="19" ht="14.25" customHeight="1">
      <c r="A19" s="53" t="str">
        <f t="shared" si="1"/>
        <v>Agressivo-DESENVOLVIMENTO</v>
      </c>
      <c r="B19" s="38" t="s">
        <v>34</v>
      </c>
      <c r="C19" s="54" t="s">
        <v>27</v>
      </c>
      <c r="D19" s="55">
        <v>0.2</v>
      </c>
    </row>
    <row r="20" ht="14.25" customHeight="1">
      <c r="A20" s="67" t="str">
        <f t="shared" si="1"/>
        <v>Agressivo-HOTELARIAS</v>
      </c>
      <c r="B20" s="68" t="s">
        <v>34</v>
      </c>
      <c r="C20" s="69" t="s">
        <v>28</v>
      </c>
      <c r="D20" s="70">
        <v>0.1</v>
      </c>
    </row>
    <row r="21" ht="14.25" customHeight="1">
      <c r="D21" s="71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