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ho/Documents/upenn/mktg7760/Project-2/"/>
    </mc:Choice>
  </mc:AlternateContent>
  <xr:revisionPtr revIDLastSave="0" documentId="13_ncr:1_{B6E6D5CC-DEF5-3745-8BA5-5CFC4F64B2E6}" xr6:coauthVersionLast="47" xr6:coauthVersionMax="47" xr10:uidLastSave="{00000000-0000-0000-0000-000000000000}"/>
  <bookViews>
    <workbookView xWindow="20" yWindow="500" windowWidth="28800" windowHeight="15980" firstSheet="2" activeTab="11" xr2:uid="{00000000-000D-0000-FFFF-FFFF00000000}"/>
  </bookViews>
  <sheets>
    <sheet name="Wonka data" sheetId="1" r:id="rId1"/>
    <sheet name="Pareto II" sheetId="3" r:id="rId2"/>
    <sheet name="Burr XII" sheetId="2" r:id="rId3"/>
    <sheet name="Burr XII HCNB" sheetId="29" r:id="rId4"/>
    <sheet name="Weibull HCNB" sheetId="14" r:id="rId5"/>
    <sheet name="Burr XII Cov" sheetId="61" r:id="rId6"/>
    <sheet name="Burr XII HCNB Cov" sheetId="62" r:id="rId7"/>
    <sheet name="Weibull HCNB Cov" sheetId="63" r:id="rId8"/>
    <sheet name="2-seg cov HCNB" sheetId="58" r:id="rId9"/>
    <sheet name="2-seg cov HCNB + T" sheetId="49" r:id="rId10"/>
    <sheet name="2-segment Plot" sheetId="67" r:id="rId11"/>
    <sheet name="3-seg cov HCNB + T " sheetId="69" r:id="rId12"/>
  </sheets>
  <definedNames>
    <definedName name="solver_adj" localSheetId="8" hidden="1">'2-seg cov HCNB'!$C$1:$C$9,'2-seg cov HCNB'!$G$1:$G$9</definedName>
    <definedName name="solver_adj" localSheetId="9" hidden="1">'2-seg cov HCNB + T'!$C$1:$C$10,'2-seg cov HCNB + T'!$G$1:$G$10</definedName>
    <definedName name="solver_adj" localSheetId="10" hidden="1">'2-segment Plot'!$B$1:$B$2</definedName>
    <definedName name="solver_adj" localSheetId="11" hidden="1">'3-seg cov HCNB + T '!$C$1:$C$10,'3-seg cov HCNB + T '!$G$1:$G$10,'3-seg cov HCNB + T '!$K$1:$K$9</definedName>
    <definedName name="solver_adj" localSheetId="2" hidden="1">'Burr XII'!$B$1:$B$3</definedName>
    <definedName name="solver_adj" localSheetId="5" hidden="1">'Burr XII Cov'!$B$1:$B$3,'Burr XII Cov'!$E$1:$E$6</definedName>
    <definedName name="solver_adj" localSheetId="3" hidden="1">'Burr XII HCNB'!$B$1:$B$4</definedName>
    <definedName name="solver_adj" localSheetId="6" hidden="1">'Burr XII HCNB Cov'!$B$1:$B$4,'Burr XII HCNB Cov'!$E$1:$E$6</definedName>
    <definedName name="solver_adj" localSheetId="1" hidden="1">'Pareto II'!$B$1:$B$2</definedName>
    <definedName name="solver_adj" localSheetId="4" hidden="1">'Weibull HCNB'!$B$1:$B$3</definedName>
    <definedName name="solver_adj" localSheetId="7" hidden="1">'Weibull HCNB Cov'!$B$1:$B$3,'Weibull HCNB Cov'!$E$1:$E$6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2" hidden="1">0.0001</definedName>
    <definedName name="solver_cvg" localSheetId="5" hidden="1">0.0001</definedName>
    <definedName name="solver_cvg" localSheetId="3" hidden="1">0.0001</definedName>
    <definedName name="solver_cvg" localSheetId="6" hidden="1">0.0001</definedName>
    <definedName name="solver_cvg" localSheetId="1" hidden="1">0.0001</definedName>
    <definedName name="solver_cvg" localSheetId="4" hidden="1">0.0001</definedName>
    <definedName name="solver_cvg" localSheetId="7" hidden="1">0.0001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2" hidden="1">1</definedName>
    <definedName name="solver_drv" localSheetId="5" hidden="1">1</definedName>
    <definedName name="solver_drv" localSheetId="3" hidden="1">1</definedName>
    <definedName name="solver_drv" localSheetId="6" hidden="1">1</definedName>
    <definedName name="solver_drv" localSheetId="1" hidden="1">1</definedName>
    <definedName name="solver_drv" localSheetId="4" hidden="1">1</definedName>
    <definedName name="solver_drv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2" hidden="1">1</definedName>
    <definedName name="solver_eng" localSheetId="5" hidden="1">1</definedName>
    <definedName name="solver_eng" localSheetId="3" hidden="1">1</definedName>
    <definedName name="solver_eng" localSheetId="6" hidden="1">1</definedName>
    <definedName name="solver_eng" localSheetId="1" hidden="1">1</definedName>
    <definedName name="solver_eng" localSheetId="4" hidden="1">1</definedName>
    <definedName name="solver_eng" localSheetId="7" hidden="1">1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2" hidden="1">2147483647</definedName>
    <definedName name="solver_itr" localSheetId="5" hidden="1">2147483647</definedName>
    <definedName name="solver_itr" localSheetId="3" hidden="1">2147483647</definedName>
    <definedName name="solver_itr" localSheetId="6" hidden="1">2147483647</definedName>
    <definedName name="solver_itr" localSheetId="1" hidden="1">2147483647</definedName>
    <definedName name="solver_itr" localSheetId="4" hidden="1">2147483647</definedName>
    <definedName name="solver_itr" localSheetId="7" hidden="1">2147483647</definedName>
    <definedName name="solver_lhs1" localSheetId="8" hidden="1">'2-seg cov HCNB'!$G$9</definedName>
    <definedName name="solver_lhs1" localSheetId="9" hidden="1">'2-seg cov HCNB + T'!$G$10</definedName>
    <definedName name="solver_lhs1" localSheetId="10" hidden="1">'2-segment Plot'!$B$1:$B$2</definedName>
    <definedName name="solver_lhs1" localSheetId="11" hidden="1">'3-seg cov HCNB + T '!$G$10</definedName>
    <definedName name="solver_lhs1" localSheetId="2" hidden="1">'Burr XII'!$B$1:$B$3</definedName>
    <definedName name="solver_lhs1" localSheetId="5" hidden="1">'Burr XII Cov'!$B$1:$B$4</definedName>
    <definedName name="solver_lhs1" localSheetId="3" hidden="1">'Burr XII HCNB'!$B$1:$B$4</definedName>
    <definedName name="solver_lhs1" localSheetId="6" hidden="1">'Burr XII HCNB Cov'!$B$1:$B$4</definedName>
    <definedName name="solver_lhs1" localSheetId="1" hidden="1">'Pareto II'!$B$1:$B$2</definedName>
    <definedName name="solver_lhs1" localSheetId="4" hidden="1">'Weibull HCNB'!$B$1:$B$3</definedName>
    <definedName name="solver_lhs1" localSheetId="7" hidden="1">'Weibull HCNB Cov'!$B$1:$B$3</definedName>
    <definedName name="solver_lhs2" localSheetId="8" hidden="1">'2-seg cov HCNB'!$G$9</definedName>
    <definedName name="solver_lhs2" localSheetId="9" hidden="1">'2-seg cov HCNB + T'!$G$10</definedName>
    <definedName name="solver_lhs2" localSheetId="11" hidden="1">'3-seg cov HCNB + T '!$G$10</definedName>
    <definedName name="solver_lhs2" localSheetId="5" hidden="1">'Burr XII Cov'!$B$4</definedName>
    <definedName name="solver_lhs2" localSheetId="3" hidden="1">'Burr XII HCNB'!$B$4</definedName>
    <definedName name="solver_lhs2" localSheetId="6" hidden="1">'Burr XII HCNB Cov'!$B$4</definedName>
    <definedName name="solver_lhs2" localSheetId="4" hidden="1">'Weibull HCNB'!$B$3</definedName>
    <definedName name="solver_lhs2" localSheetId="7" hidden="1">'Weibull HCNB Cov'!$B$3</definedName>
    <definedName name="solver_lhs3" localSheetId="8" hidden="1">'2-seg cov HCNB'!$C$9</definedName>
    <definedName name="solver_lhs3" localSheetId="9" hidden="1">'2-seg cov HCNB + T'!$C$10</definedName>
    <definedName name="solver_lhs3" localSheetId="11" hidden="1">'3-seg cov HCNB + T '!$C$10</definedName>
    <definedName name="solver_lhs4" localSheetId="8" hidden="1">'2-seg cov HCNB'!$C$9</definedName>
    <definedName name="solver_lhs4" localSheetId="9" hidden="1">'2-seg cov HCNB + T'!$C$10</definedName>
    <definedName name="solver_lhs4" localSheetId="11" hidden="1">'3-seg cov HCNB + T '!$C$10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2" hidden="1">2</definedName>
    <definedName name="solver_lin" localSheetId="5" hidden="1">2</definedName>
    <definedName name="solver_lin" localSheetId="3" hidden="1">2</definedName>
    <definedName name="solver_lin" localSheetId="6" hidden="1">2</definedName>
    <definedName name="solver_lin" localSheetId="1" hidden="1">2</definedName>
    <definedName name="solver_lin" localSheetId="4" hidden="1">2</definedName>
    <definedName name="solver_lin" localSheetId="7" hidden="1">2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2" hidden="1">2147483647</definedName>
    <definedName name="solver_mip" localSheetId="5" hidden="1">2147483647</definedName>
    <definedName name="solver_mip" localSheetId="3" hidden="1">2147483647</definedName>
    <definedName name="solver_mip" localSheetId="6" hidden="1">2147483647</definedName>
    <definedName name="solver_mip" localSheetId="1" hidden="1">2147483647</definedName>
    <definedName name="solver_mip" localSheetId="4" hidden="1">2147483647</definedName>
    <definedName name="solver_mip" localSheetId="7" hidden="1">2147483647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2" hidden="1">30</definedName>
    <definedName name="solver_mni" localSheetId="5" hidden="1">30</definedName>
    <definedName name="solver_mni" localSheetId="3" hidden="1">30</definedName>
    <definedName name="solver_mni" localSheetId="6" hidden="1">30</definedName>
    <definedName name="solver_mni" localSheetId="1" hidden="1">30</definedName>
    <definedName name="solver_mni" localSheetId="4" hidden="1">30</definedName>
    <definedName name="solver_mni" localSheetId="7" hidden="1">30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2" hidden="1">0.075</definedName>
    <definedName name="solver_mrt" localSheetId="5" hidden="1">0.075</definedName>
    <definedName name="solver_mrt" localSheetId="3" hidden="1">0.075</definedName>
    <definedName name="solver_mrt" localSheetId="6" hidden="1">0.075</definedName>
    <definedName name="solver_mrt" localSheetId="1" hidden="1">0.075</definedName>
    <definedName name="solver_mrt" localSheetId="4" hidden="1">0.075</definedName>
    <definedName name="solver_mrt" localSheetId="7" hidden="1">0.075</definedName>
    <definedName name="solver_msl" localSheetId="8" hidden="1">1</definedName>
    <definedName name="solver_msl" localSheetId="9" hidden="1">1</definedName>
    <definedName name="solver_msl" localSheetId="10" hidden="1">1</definedName>
    <definedName name="solver_msl" localSheetId="11" hidden="1">1</definedName>
    <definedName name="solver_msl" localSheetId="2" hidden="1">1</definedName>
    <definedName name="solver_msl" localSheetId="5" hidden="1">1</definedName>
    <definedName name="solver_msl" localSheetId="3" hidden="1">1</definedName>
    <definedName name="solver_msl" localSheetId="6" hidden="1">1</definedName>
    <definedName name="solver_msl" localSheetId="1" hidden="1">1</definedName>
    <definedName name="solver_msl" localSheetId="4" hidden="1">1</definedName>
    <definedName name="solver_msl" localSheetId="7" hidden="1">1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2" hidden="1">2</definedName>
    <definedName name="solver_neg" localSheetId="5" hidden="1">2</definedName>
    <definedName name="solver_neg" localSheetId="3" hidden="1">2</definedName>
    <definedName name="solver_neg" localSheetId="6" hidden="1">2</definedName>
    <definedName name="solver_neg" localSheetId="1" hidden="1">2</definedName>
    <definedName name="solver_neg" localSheetId="4" hidden="1">2</definedName>
    <definedName name="solver_neg" localSheetId="7" hidden="1">2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2" hidden="1">2147483647</definedName>
    <definedName name="solver_nod" localSheetId="5" hidden="1">2147483647</definedName>
    <definedName name="solver_nod" localSheetId="3" hidden="1">2147483647</definedName>
    <definedName name="solver_nod" localSheetId="6" hidden="1">2147483647</definedName>
    <definedName name="solver_nod" localSheetId="1" hidden="1">2147483647</definedName>
    <definedName name="solver_nod" localSheetId="4" hidden="1">2147483647</definedName>
    <definedName name="solver_nod" localSheetId="7" hidden="1">2147483647</definedName>
    <definedName name="solver_num" localSheetId="8" hidden="1">2</definedName>
    <definedName name="solver_num" localSheetId="9" hidden="1">2</definedName>
    <definedName name="solver_num" localSheetId="10" hidden="1">1</definedName>
    <definedName name="solver_num" localSheetId="11" hidden="1">0</definedName>
    <definedName name="solver_num" localSheetId="2" hidden="1">1</definedName>
    <definedName name="solver_num" localSheetId="5" hidden="1">0</definedName>
    <definedName name="solver_num" localSheetId="3" hidden="1">2</definedName>
    <definedName name="solver_num" localSheetId="6" hidden="1">2</definedName>
    <definedName name="solver_num" localSheetId="1" hidden="1">1</definedName>
    <definedName name="solver_num" localSheetId="4" hidden="1">2</definedName>
    <definedName name="solver_num" localSheetId="7" hidden="1">2</definedName>
    <definedName name="solver_opt" localSheetId="8" hidden="1">'2-seg cov HCNB'!$J$1</definedName>
    <definedName name="solver_opt" localSheetId="9" hidden="1">'2-seg cov HCNB + T'!$J$1</definedName>
    <definedName name="solver_opt" localSheetId="10" hidden="1">'2-segment Plot'!$F$1</definedName>
    <definedName name="solver_opt" localSheetId="11" hidden="1">'3-seg cov HCNB + T '!$N$1</definedName>
    <definedName name="solver_opt" localSheetId="2" hidden="1">'Burr XII'!$F$1</definedName>
    <definedName name="solver_opt" localSheetId="5" hidden="1">'Burr XII Cov'!$H$1</definedName>
    <definedName name="solver_opt" localSheetId="3" hidden="1">'Burr XII HCNB'!$F$1</definedName>
    <definedName name="solver_opt" localSheetId="6" hidden="1">'Burr XII HCNB Cov'!$H$1</definedName>
    <definedName name="solver_opt" localSheetId="1" hidden="1">'Pareto II'!$E$1</definedName>
    <definedName name="solver_opt" localSheetId="4" hidden="1">'Weibull HCNB'!$E$1</definedName>
    <definedName name="solver_opt" localSheetId="7" hidden="1">'Weibull HCNB Cov'!$H$1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2" hidden="1">0.000001</definedName>
    <definedName name="solver_pre" localSheetId="5" hidden="1">0.000001</definedName>
    <definedName name="solver_pre" localSheetId="3" hidden="1">0.000001</definedName>
    <definedName name="solver_pre" localSheetId="6" hidden="1">0.000001</definedName>
    <definedName name="solver_pre" localSheetId="1" hidden="1">0.000001</definedName>
    <definedName name="solver_pre" localSheetId="4" hidden="1">0.000001</definedName>
    <definedName name="solver_pre" localSheetId="7" hidden="1">0.000001</definedName>
    <definedName name="solver_rbv" localSheetId="8" hidden="1">2</definedName>
    <definedName name="solver_rbv" localSheetId="9" hidden="1">2</definedName>
    <definedName name="solver_rbv" localSheetId="10" hidden="1">2</definedName>
    <definedName name="solver_rbv" localSheetId="11" hidden="1">2</definedName>
    <definedName name="solver_rbv" localSheetId="2" hidden="1">2</definedName>
    <definedName name="solver_rbv" localSheetId="5" hidden="1">2</definedName>
    <definedName name="solver_rbv" localSheetId="3" hidden="1">2</definedName>
    <definedName name="solver_rbv" localSheetId="6" hidden="1">2</definedName>
    <definedName name="solver_rbv" localSheetId="1" hidden="1">2</definedName>
    <definedName name="solver_rbv" localSheetId="4" hidden="1">2</definedName>
    <definedName name="solver_rbv" localSheetId="7" hidden="1">2</definedName>
    <definedName name="solver_rel1" localSheetId="8" hidden="1">1</definedName>
    <definedName name="solver_rel1" localSheetId="9" hidden="1">1</definedName>
    <definedName name="solver_rel1" localSheetId="10" hidden="1">3</definedName>
    <definedName name="solver_rel1" localSheetId="11" hidden="1">1</definedName>
    <definedName name="solver_rel1" localSheetId="2" hidden="1">3</definedName>
    <definedName name="solver_rel1" localSheetId="5" hidden="1">3</definedName>
    <definedName name="solver_rel1" localSheetId="3" hidden="1">3</definedName>
    <definedName name="solver_rel1" localSheetId="6" hidden="1">3</definedName>
    <definedName name="solver_rel1" localSheetId="1" hidden="1">3</definedName>
    <definedName name="solver_rel1" localSheetId="4" hidden="1">3</definedName>
    <definedName name="solver_rel1" localSheetId="7" hidden="1">3</definedName>
    <definedName name="solver_rel2" localSheetId="8" hidden="1">3</definedName>
    <definedName name="solver_rel2" localSheetId="9" hidden="1">3</definedName>
    <definedName name="solver_rel2" localSheetId="11" hidden="1">3</definedName>
    <definedName name="solver_rel2" localSheetId="5" hidden="1">1</definedName>
    <definedName name="solver_rel2" localSheetId="3" hidden="1">1</definedName>
    <definedName name="solver_rel2" localSheetId="6" hidden="1">1</definedName>
    <definedName name="solver_rel2" localSheetId="4" hidden="1">1</definedName>
    <definedName name="solver_rel2" localSheetId="7" hidden="1">1</definedName>
    <definedName name="solver_rel3" localSheetId="8" hidden="1">1</definedName>
    <definedName name="solver_rel3" localSheetId="9" hidden="1">1</definedName>
    <definedName name="solver_rel3" localSheetId="11" hidden="1">1</definedName>
    <definedName name="solver_rel4" localSheetId="8" hidden="1">3</definedName>
    <definedName name="solver_rel4" localSheetId="9" hidden="1">3</definedName>
    <definedName name="solver_rel4" localSheetId="11" hidden="1">3</definedName>
    <definedName name="solver_rhs1" localSheetId="8" hidden="1">0.99999</definedName>
    <definedName name="solver_rhs1" localSheetId="9" hidden="1">0.99999</definedName>
    <definedName name="solver_rhs1" localSheetId="10" hidden="1">0.0001</definedName>
    <definedName name="solver_rhs1" localSheetId="11" hidden="1">0.99999</definedName>
    <definedName name="solver_rhs1" localSheetId="2" hidden="1">0.0001</definedName>
    <definedName name="solver_rhs1" localSheetId="5" hidden="1">0.00001</definedName>
    <definedName name="solver_rhs1" localSheetId="3" hidden="1">0.0001</definedName>
    <definedName name="solver_rhs1" localSheetId="6" hidden="1">0.00001</definedName>
    <definedName name="solver_rhs1" localSheetId="1" hidden="1">0.00001</definedName>
    <definedName name="solver_rhs1" localSheetId="4" hidden="1">0.0001</definedName>
    <definedName name="solver_rhs1" localSheetId="7" hidden="1">0.00001</definedName>
    <definedName name="solver_rhs2" localSheetId="8" hidden="1">0.000001</definedName>
    <definedName name="solver_rhs2" localSheetId="9" hidden="1">0.000001</definedName>
    <definedName name="solver_rhs2" localSheetId="11" hidden="1">0.000001</definedName>
    <definedName name="solver_rhs2" localSheetId="5" hidden="1">0.999999</definedName>
    <definedName name="solver_rhs2" localSheetId="3" hidden="1">0.99999</definedName>
    <definedName name="solver_rhs2" localSheetId="6" hidden="1">0.999999</definedName>
    <definedName name="solver_rhs2" localSheetId="4" hidden="1">0.99999</definedName>
    <definedName name="solver_rhs2" localSheetId="7" hidden="1">0.999999</definedName>
    <definedName name="solver_rhs3" localSheetId="8" hidden="1">0.99999</definedName>
    <definedName name="solver_rhs3" localSheetId="9" hidden="1">0.99999</definedName>
    <definedName name="solver_rhs3" localSheetId="11" hidden="1">0.99999</definedName>
    <definedName name="solver_rhs4" localSheetId="8" hidden="1">0.00001</definedName>
    <definedName name="solver_rhs4" localSheetId="9" hidden="1">0.00001</definedName>
    <definedName name="solver_rhs4" localSheetId="11" hidden="1">0.00001</definedName>
    <definedName name="solver_rlx" localSheetId="8" hidden="1">1</definedName>
    <definedName name="solver_rlx" localSheetId="9" hidden="1">1</definedName>
    <definedName name="solver_rlx" localSheetId="10" hidden="1">2</definedName>
    <definedName name="solver_rlx" localSheetId="11" hidden="1">1</definedName>
    <definedName name="solver_rlx" localSheetId="2" hidden="1">2</definedName>
    <definedName name="solver_rlx" localSheetId="5" hidden="1">1</definedName>
    <definedName name="solver_rlx" localSheetId="3" hidden="1">2</definedName>
    <definedName name="solver_rlx" localSheetId="6" hidden="1">1</definedName>
    <definedName name="solver_rlx" localSheetId="1" hidden="1">2</definedName>
    <definedName name="solver_rlx" localSheetId="4" hidden="1">2</definedName>
    <definedName name="solver_rlx" localSheetId="7" hidden="1">1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2" hidden="1">0</definedName>
    <definedName name="solver_rsd" localSheetId="5" hidden="1">0</definedName>
    <definedName name="solver_rsd" localSheetId="3" hidden="1">0</definedName>
    <definedName name="solver_rsd" localSheetId="6" hidden="1">0</definedName>
    <definedName name="solver_rsd" localSheetId="1" hidden="1">0</definedName>
    <definedName name="solver_rsd" localSheetId="4" hidden="1">0</definedName>
    <definedName name="solver_rsd" localSheetId="7" hidden="1">0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2" hidden="1">1</definedName>
    <definedName name="solver_scl" localSheetId="5" hidden="1">1</definedName>
    <definedName name="solver_scl" localSheetId="3" hidden="1">1</definedName>
    <definedName name="solver_scl" localSheetId="6" hidden="1">1</definedName>
    <definedName name="solver_scl" localSheetId="1" hidden="1">1</definedName>
    <definedName name="solver_scl" localSheetId="4" hidden="1">1</definedName>
    <definedName name="solver_scl" localSheetId="7" hidden="1">1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2" hidden="1">2</definedName>
    <definedName name="solver_sho" localSheetId="5" hidden="1">2</definedName>
    <definedName name="solver_sho" localSheetId="3" hidden="1">2</definedName>
    <definedName name="solver_sho" localSheetId="6" hidden="1">2</definedName>
    <definedName name="solver_sho" localSheetId="1" hidden="1">2</definedName>
    <definedName name="solver_sho" localSheetId="4" hidden="1">2</definedName>
    <definedName name="solver_sho" localSheetId="7" hidden="1">2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1000</definedName>
    <definedName name="solver_ssz" localSheetId="2" hidden="1">100</definedName>
    <definedName name="solver_ssz" localSheetId="5" hidden="1">100</definedName>
    <definedName name="solver_ssz" localSheetId="3" hidden="1">100</definedName>
    <definedName name="solver_ssz" localSheetId="6" hidden="1">100</definedName>
    <definedName name="solver_ssz" localSheetId="1" hidden="1">100</definedName>
    <definedName name="solver_ssz" localSheetId="4" hidden="1">100</definedName>
    <definedName name="solver_ssz" localSheetId="7" hidden="1">100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2" hidden="1">2147483647</definedName>
    <definedName name="solver_tim" localSheetId="5" hidden="1">2147483647</definedName>
    <definedName name="solver_tim" localSheetId="3" hidden="1">2147483647</definedName>
    <definedName name="solver_tim" localSheetId="6" hidden="1">2147483647</definedName>
    <definedName name="solver_tim" localSheetId="1" hidden="1">2147483647</definedName>
    <definedName name="solver_tim" localSheetId="4" hidden="1">2147483647</definedName>
    <definedName name="solver_tim" localSheetId="7" hidden="1">2147483647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2" hidden="1">0.01</definedName>
    <definedName name="solver_tol" localSheetId="5" hidden="1">0.01</definedName>
    <definedName name="solver_tol" localSheetId="3" hidden="1">0.01</definedName>
    <definedName name="solver_tol" localSheetId="6" hidden="1">0.01</definedName>
    <definedName name="solver_tol" localSheetId="1" hidden="1">0.01</definedName>
    <definedName name="solver_tol" localSheetId="4" hidden="1">0.01</definedName>
    <definedName name="solver_tol" localSheetId="7" hidden="1">0.01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typ" localSheetId="11" hidden="1">1</definedName>
    <definedName name="solver_typ" localSheetId="2" hidden="1">1</definedName>
    <definedName name="solver_typ" localSheetId="5" hidden="1">1</definedName>
    <definedName name="solver_typ" localSheetId="3" hidden="1">1</definedName>
    <definedName name="solver_typ" localSheetId="6" hidden="1">1</definedName>
    <definedName name="solver_typ" localSheetId="1" hidden="1">1</definedName>
    <definedName name="solver_typ" localSheetId="4" hidden="1">1</definedName>
    <definedName name="solver_typ" localSheetId="7" hidden="1">1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2" hidden="1">0</definedName>
    <definedName name="solver_val" localSheetId="5" hidden="1">0</definedName>
    <definedName name="solver_val" localSheetId="3" hidden="1">0</definedName>
    <definedName name="solver_val" localSheetId="6" hidden="1">0</definedName>
    <definedName name="solver_val" localSheetId="1" hidden="1">0</definedName>
    <definedName name="solver_val" localSheetId="4" hidden="1">0</definedName>
    <definedName name="solver_val" localSheetId="7" hidden="1">0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2" hidden="1">2</definedName>
    <definedName name="solver_ver" localSheetId="5" hidden="1">2</definedName>
    <definedName name="solver_ver" localSheetId="3" hidden="1">2</definedName>
    <definedName name="solver_ver" localSheetId="6" hidden="1">2</definedName>
    <definedName name="solver_ver" localSheetId="1" hidden="1">2</definedName>
    <definedName name="solver_ver" localSheetId="4" hidden="1">2</definedName>
    <definedName name="solver_ver" localSheetId="7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69" l="1"/>
  <c r="G108" i="69"/>
  <c r="F108" i="69"/>
  <c r="E108" i="69"/>
  <c r="D108" i="69"/>
  <c r="I107" i="69"/>
  <c r="G107" i="69"/>
  <c r="F107" i="69"/>
  <c r="D107" i="69"/>
  <c r="I106" i="69"/>
  <c r="G106" i="69"/>
  <c r="F106" i="69"/>
  <c r="D106" i="69"/>
  <c r="I105" i="69"/>
  <c r="G105" i="69"/>
  <c r="F105" i="69"/>
  <c r="D105" i="69"/>
  <c r="I104" i="69"/>
  <c r="G104" i="69"/>
  <c r="F104" i="69"/>
  <c r="D104" i="69"/>
  <c r="I103" i="69"/>
  <c r="G103" i="69"/>
  <c r="F103" i="69"/>
  <c r="D103" i="69"/>
  <c r="I102" i="69"/>
  <c r="G102" i="69"/>
  <c r="F102" i="69"/>
  <c r="E102" i="69"/>
  <c r="D102" i="69"/>
  <c r="I101" i="69"/>
  <c r="G101" i="69"/>
  <c r="F101" i="69"/>
  <c r="E101" i="69"/>
  <c r="D101" i="69"/>
  <c r="I100" i="69"/>
  <c r="G100" i="69"/>
  <c r="F100" i="69"/>
  <c r="D100" i="69"/>
  <c r="I99" i="69"/>
  <c r="G99" i="69"/>
  <c r="F99" i="69"/>
  <c r="D99" i="69"/>
  <c r="I98" i="69"/>
  <c r="G98" i="69"/>
  <c r="F98" i="69"/>
  <c r="D98" i="69"/>
  <c r="I97" i="69"/>
  <c r="G97" i="69"/>
  <c r="F97" i="69"/>
  <c r="D97" i="69"/>
  <c r="I96" i="69"/>
  <c r="G96" i="69"/>
  <c r="F96" i="69"/>
  <c r="D96" i="69"/>
  <c r="I95" i="69"/>
  <c r="G95" i="69"/>
  <c r="F95" i="69"/>
  <c r="E95" i="69"/>
  <c r="D95" i="69"/>
  <c r="I94" i="69"/>
  <c r="G94" i="69"/>
  <c r="F94" i="69"/>
  <c r="E94" i="69"/>
  <c r="D94" i="69"/>
  <c r="I93" i="69"/>
  <c r="G93" i="69"/>
  <c r="F93" i="69"/>
  <c r="D93" i="69"/>
  <c r="I92" i="69"/>
  <c r="G92" i="69"/>
  <c r="F92" i="69"/>
  <c r="D92" i="69"/>
  <c r="I91" i="69"/>
  <c r="G91" i="69"/>
  <c r="F91" i="69"/>
  <c r="D91" i="69"/>
  <c r="I90" i="69"/>
  <c r="G90" i="69"/>
  <c r="F90" i="69"/>
  <c r="D90" i="69"/>
  <c r="I89" i="69"/>
  <c r="G89" i="69"/>
  <c r="F89" i="69"/>
  <c r="D89" i="69"/>
  <c r="I88" i="69"/>
  <c r="G88" i="69"/>
  <c r="F88" i="69"/>
  <c r="E88" i="69"/>
  <c r="D88" i="69"/>
  <c r="I87" i="69"/>
  <c r="G87" i="69"/>
  <c r="F87" i="69"/>
  <c r="E87" i="69"/>
  <c r="D87" i="69"/>
  <c r="I86" i="69"/>
  <c r="G86" i="69"/>
  <c r="F86" i="69"/>
  <c r="D86" i="69"/>
  <c r="I85" i="69"/>
  <c r="G85" i="69"/>
  <c r="F85" i="69"/>
  <c r="D85" i="69"/>
  <c r="I84" i="69"/>
  <c r="G84" i="69"/>
  <c r="F84" i="69"/>
  <c r="D84" i="69"/>
  <c r="I83" i="69"/>
  <c r="G83" i="69"/>
  <c r="F83" i="69"/>
  <c r="D83" i="69"/>
  <c r="I82" i="69"/>
  <c r="G82" i="69"/>
  <c r="F82" i="69"/>
  <c r="D82" i="69"/>
  <c r="I81" i="69"/>
  <c r="G81" i="69"/>
  <c r="F81" i="69"/>
  <c r="E81" i="69"/>
  <c r="D81" i="69"/>
  <c r="I80" i="69"/>
  <c r="G80" i="69"/>
  <c r="F80" i="69"/>
  <c r="E80" i="69"/>
  <c r="D80" i="69"/>
  <c r="I79" i="69"/>
  <c r="G79" i="69"/>
  <c r="F79" i="69"/>
  <c r="D79" i="69"/>
  <c r="I78" i="69"/>
  <c r="G78" i="69"/>
  <c r="F78" i="69"/>
  <c r="D78" i="69"/>
  <c r="I77" i="69"/>
  <c r="G77" i="69"/>
  <c r="F77" i="69"/>
  <c r="D77" i="69"/>
  <c r="I76" i="69"/>
  <c r="G76" i="69"/>
  <c r="F76" i="69"/>
  <c r="D76" i="69"/>
  <c r="I75" i="69"/>
  <c r="G75" i="69"/>
  <c r="F75" i="69"/>
  <c r="D75" i="69"/>
  <c r="I74" i="69"/>
  <c r="G74" i="69"/>
  <c r="F74" i="69"/>
  <c r="E74" i="69"/>
  <c r="D74" i="69"/>
  <c r="I73" i="69"/>
  <c r="G73" i="69"/>
  <c r="F73" i="69"/>
  <c r="E73" i="69"/>
  <c r="D73" i="69"/>
  <c r="I72" i="69"/>
  <c r="G72" i="69"/>
  <c r="F72" i="69"/>
  <c r="D72" i="69"/>
  <c r="I71" i="69"/>
  <c r="G71" i="69"/>
  <c r="F71" i="69"/>
  <c r="D71" i="69"/>
  <c r="I70" i="69"/>
  <c r="G70" i="69"/>
  <c r="F70" i="69"/>
  <c r="D70" i="69"/>
  <c r="I69" i="69"/>
  <c r="G69" i="69"/>
  <c r="F69" i="69"/>
  <c r="D69" i="69"/>
  <c r="I68" i="69"/>
  <c r="G68" i="69"/>
  <c r="F68" i="69"/>
  <c r="D68" i="69"/>
  <c r="I67" i="69"/>
  <c r="G67" i="69"/>
  <c r="F67" i="69"/>
  <c r="E67" i="69"/>
  <c r="D67" i="69"/>
  <c r="I66" i="69"/>
  <c r="G66" i="69"/>
  <c r="F66" i="69"/>
  <c r="E66" i="69"/>
  <c r="D66" i="69"/>
  <c r="I65" i="69"/>
  <c r="G65" i="69"/>
  <c r="F65" i="69"/>
  <c r="D65" i="69"/>
  <c r="I64" i="69"/>
  <c r="G64" i="69"/>
  <c r="F64" i="69"/>
  <c r="D64" i="69"/>
  <c r="I63" i="69"/>
  <c r="G63" i="69"/>
  <c r="F63" i="69"/>
  <c r="D63" i="69"/>
  <c r="I62" i="69"/>
  <c r="G62" i="69"/>
  <c r="F62" i="69"/>
  <c r="D62" i="69"/>
  <c r="I61" i="69"/>
  <c r="G61" i="69"/>
  <c r="F61" i="69"/>
  <c r="D61" i="69"/>
  <c r="I60" i="69"/>
  <c r="G60" i="69"/>
  <c r="F60" i="69"/>
  <c r="E60" i="69"/>
  <c r="D60" i="69"/>
  <c r="I59" i="69"/>
  <c r="G59" i="69"/>
  <c r="F59" i="69"/>
  <c r="E59" i="69"/>
  <c r="D59" i="69"/>
  <c r="I58" i="69"/>
  <c r="G58" i="69"/>
  <c r="F58" i="69"/>
  <c r="D58" i="69"/>
  <c r="I57" i="69"/>
  <c r="G57" i="69"/>
  <c r="F57" i="69"/>
  <c r="D57" i="69"/>
  <c r="I56" i="69"/>
  <c r="G56" i="69"/>
  <c r="F56" i="69"/>
  <c r="D56" i="69"/>
  <c r="I55" i="69"/>
  <c r="G55" i="69"/>
  <c r="F55" i="69"/>
  <c r="D55" i="69"/>
  <c r="I54" i="69"/>
  <c r="G54" i="69"/>
  <c r="F54" i="69"/>
  <c r="D54" i="69"/>
  <c r="I53" i="69"/>
  <c r="G53" i="69"/>
  <c r="F53" i="69"/>
  <c r="E53" i="69"/>
  <c r="D53" i="69"/>
  <c r="I52" i="69"/>
  <c r="G52" i="69"/>
  <c r="F52" i="69"/>
  <c r="E52" i="69"/>
  <c r="D52" i="69"/>
  <c r="I51" i="69"/>
  <c r="G51" i="69"/>
  <c r="F51" i="69"/>
  <c r="D51" i="69"/>
  <c r="I50" i="69"/>
  <c r="G50" i="69"/>
  <c r="F50" i="69"/>
  <c r="D50" i="69"/>
  <c r="I49" i="69"/>
  <c r="G49" i="69"/>
  <c r="F49" i="69"/>
  <c r="D49" i="69"/>
  <c r="I48" i="69"/>
  <c r="G48" i="69"/>
  <c r="F48" i="69"/>
  <c r="D48" i="69"/>
  <c r="I47" i="69"/>
  <c r="G47" i="69"/>
  <c r="F47" i="69"/>
  <c r="D47" i="69"/>
  <c r="I46" i="69"/>
  <c r="G46" i="69"/>
  <c r="F46" i="69"/>
  <c r="E46" i="69"/>
  <c r="D46" i="69"/>
  <c r="I45" i="69"/>
  <c r="G45" i="69"/>
  <c r="F45" i="69"/>
  <c r="E45" i="69"/>
  <c r="D45" i="69"/>
  <c r="I44" i="69"/>
  <c r="G44" i="69"/>
  <c r="F44" i="69"/>
  <c r="D44" i="69"/>
  <c r="I43" i="69"/>
  <c r="G43" i="69"/>
  <c r="F43" i="69"/>
  <c r="D43" i="69"/>
  <c r="I42" i="69"/>
  <c r="G42" i="69"/>
  <c r="F42" i="69"/>
  <c r="D42" i="69"/>
  <c r="I41" i="69"/>
  <c r="G41" i="69"/>
  <c r="F41" i="69"/>
  <c r="D41" i="69"/>
  <c r="I40" i="69"/>
  <c r="G40" i="69"/>
  <c r="F40" i="69"/>
  <c r="D40" i="69"/>
  <c r="I39" i="69"/>
  <c r="G39" i="69"/>
  <c r="F39" i="69"/>
  <c r="E39" i="69"/>
  <c r="D39" i="69"/>
  <c r="I38" i="69"/>
  <c r="G38" i="69"/>
  <c r="F38" i="69"/>
  <c r="E38" i="69"/>
  <c r="D38" i="69"/>
  <c r="I37" i="69"/>
  <c r="G37" i="69"/>
  <c r="F37" i="69"/>
  <c r="D37" i="69"/>
  <c r="I36" i="69"/>
  <c r="G36" i="69"/>
  <c r="F36" i="69"/>
  <c r="D36" i="69"/>
  <c r="I35" i="69"/>
  <c r="G35" i="69"/>
  <c r="F35" i="69"/>
  <c r="D35" i="69"/>
  <c r="I34" i="69"/>
  <c r="G34" i="69"/>
  <c r="F34" i="69"/>
  <c r="D34" i="69"/>
  <c r="G33" i="69"/>
  <c r="F33" i="69"/>
  <c r="D33" i="69"/>
  <c r="I32" i="69"/>
  <c r="G32" i="69"/>
  <c r="F32" i="69"/>
  <c r="E32" i="69"/>
  <c r="D32" i="69"/>
  <c r="I31" i="69"/>
  <c r="G31" i="69"/>
  <c r="F31" i="69"/>
  <c r="E31" i="69"/>
  <c r="D31" i="69"/>
  <c r="I30" i="69"/>
  <c r="G30" i="69"/>
  <c r="F30" i="69"/>
  <c r="D30" i="69"/>
  <c r="I29" i="69"/>
  <c r="G29" i="69"/>
  <c r="F29" i="69"/>
  <c r="D29" i="69"/>
  <c r="I28" i="69"/>
  <c r="G28" i="69"/>
  <c r="F28" i="69"/>
  <c r="D28" i="69"/>
  <c r="I27" i="69"/>
  <c r="G27" i="69"/>
  <c r="F27" i="69"/>
  <c r="D27" i="69"/>
  <c r="G26" i="69"/>
  <c r="F26" i="69"/>
  <c r="D26" i="69"/>
  <c r="I25" i="69"/>
  <c r="G25" i="69"/>
  <c r="F25" i="69"/>
  <c r="E25" i="69"/>
  <c r="D25" i="69"/>
  <c r="I24" i="69"/>
  <c r="G24" i="69"/>
  <c r="F24" i="69"/>
  <c r="E24" i="69"/>
  <c r="D24" i="69"/>
  <c r="I23" i="69"/>
  <c r="G23" i="69"/>
  <c r="F23" i="69"/>
  <c r="D23" i="69"/>
  <c r="I22" i="69"/>
  <c r="G22" i="69"/>
  <c r="F22" i="69"/>
  <c r="D22" i="69"/>
  <c r="I21" i="69"/>
  <c r="G21" i="69"/>
  <c r="F21" i="69"/>
  <c r="D21" i="69"/>
  <c r="B21" i="69"/>
  <c r="B22" i="69" s="1"/>
  <c r="B23" i="69" s="1"/>
  <c r="B24" i="69" s="1"/>
  <c r="B25" i="69" s="1"/>
  <c r="B26" i="69" s="1"/>
  <c r="B27" i="69" s="1"/>
  <c r="B28" i="69" s="1"/>
  <c r="B29" i="69" s="1"/>
  <c r="B30" i="69" s="1"/>
  <c r="B31" i="69" s="1"/>
  <c r="B32" i="69" s="1"/>
  <c r="B33" i="69" s="1"/>
  <c r="B34" i="69" s="1"/>
  <c r="B35" i="69" s="1"/>
  <c r="B36" i="69" s="1"/>
  <c r="B37" i="69" s="1"/>
  <c r="B38" i="69" s="1"/>
  <c r="B39" i="69" s="1"/>
  <c r="B40" i="69" s="1"/>
  <c r="B41" i="69" s="1"/>
  <c r="B42" i="69" s="1"/>
  <c r="B43" i="69" s="1"/>
  <c r="B44" i="69" s="1"/>
  <c r="B45" i="69" s="1"/>
  <c r="B46" i="69" s="1"/>
  <c r="B47" i="69" s="1"/>
  <c r="B48" i="69" s="1"/>
  <c r="B49" i="69" s="1"/>
  <c r="B50" i="69" s="1"/>
  <c r="B51" i="69" s="1"/>
  <c r="B52" i="69" s="1"/>
  <c r="B53" i="69" s="1"/>
  <c r="B54" i="69" s="1"/>
  <c r="B55" i="69" s="1"/>
  <c r="B56" i="69" s="1"/>
  <c r="B57" i="69" s="1"/>
  <c r="B58" i="69" s="1"/>
  <c r="B59" i="69" s="1"/>
  <c r="B60" i="69" s="1"/>
  <c r="B61" i="69" s="1"/>
  <c r="B62" i="69" s="1"/>
  <c r="B63" i="69" s="1"/>
  <c r="B64" i="69" s="1"/>
  <c r="B65" i="69" s="1"/>
  <c r="B66" i="69" s="1"/>
  <c r="B67" i="69" s="1"/>
  <c r="B68" i="69" s="1"/>
  <c r="B69" i="69" s="1"/>
  <c r="B70" i="69" s="1"/>
  <c r="B71" i="69" s="1"/>
  <c r="B72" i="69" s="1"/>
  <c r="B73" i="69" s="1"/>
  <c r="B74" i="69" s="1"/>
  <c r="B75" i="69" s="1"/>
  <c r="B76" i="69" s="1"/>
  <c r="B77" i="69" s="1"/>
  <c r="B78" i="69" s="1"/>
  <c r="B79" i="69" s="1"/>
  <c r="B80" i="69" s="1"/>
  <c r="B81" i="69" s="1"/>
  <c r="B82" i="69" s="1"/>
  <c r="B83" i="69" s="1"/>
  <c r="B84" i="69" s="1"/>
  <c r="B85" i="69" s="1"/>
  <c r="B86" i="69" s="1"/>
  <c r="B87" i="69" s="1"/>
  <c r="B88" i="69" s="1"/>
  <c r="B89" i="69" s="1"/>
  <c r="B90" i="69" s="1"/>
  <c r="B91" i="69" s="1"/>
  <c r="B92" i="69" s="1"/>
  <c r="B93" i="69" s="1"/>
  <c r="B94" i="69" s="1"/>
  <c r="B95" i="69" s="1"/>
  <c r="B96" i="69" s="1"/>
  <c r="B97" i="69" s="1"/>
  <c r="B98" i="69" s="1"/>
  <c r="B99" i="69" s="1"/>
  <c r="B100" i="69" s="1"/>
  <c r="B101" i="69" s="1"/>
  <c r="B102" i="69" s="1"/>
  <c r="B103" i="69" s="1"/>
  <c r="B104" i="69" s="1"/>
  <c r="B105" i="69" s="1"/>
  <c r="B106" i="69" s="1"/>
  <c r="B107" i="69" s="1"/>
  <c r="B108" i="69" s="1"/>
  <c r="I20" i="69"/>
  <c r="G20" i="69"/>
  <c r="F20" i="69"/>
  <c r="D20" i="69"/>
  <c r="I19" i="69"/>
  <c r="G19" i="69"/>
  <c r="F19" i="69"/>
  <c r="I18" i="69"/>
  <c r="G18" i="69"/>
  <c r="F18" i="69"/>
  <c r="E18" i="69"/>
  <c r="D18" i="69"/>
  <c r="B18" i="69"/>
  <c r="B19" i="69" s="1"/>
  <c r="B20" i="69" s="1"/>
  <c r="I17" i="69"/>
  <c r="G17" i="69"/>
  <c r="E17" i="69"/>
  <c r="F10" i="69"/>
  <c r="B10" i="69"/>
  <c r="J9" i="69"/>
  <c r="F9" i="69"/>
  <c r="B9" i="69"/>
  <c r="J8" i="69"/>
  <c r="F8" i="69"/>
  <c r="B8" i="69"/>
  <c r="J7" i="69"/>
  <c r="F7" i="69"/>
  <c r="B7" i="69"/>
  <c r="J6" i="69"/>
  <c r="F6" i="69"/>
  <c r="B6" i="69"/>
  <c r="J5" i="69"/>
  <c r="F5" i="69"/>
  <c r="B5" i="69"/>
  <c r="J4" i="69"/>
  <c r="F4" i="69"/>
  <c r="B4" i="69"/>
  <c r="J3" i="69"/>
  <c r="F3" i="69"/>
  <c r="B3" i="69"/>
  <c r="J2" i="69"/>
  <c r="F2" i="69"/>
  <c r="B2" i="69"/>
  <c r="J1" i="69"/>
  <c r="F1" i="69"/>
  <c r="B1" i="69"/>
  <c r="C16" i="67"/>
  <c r="S34" i="69" l="1" a="1"/>
  <c r="S34" i="69" s="1"/>
  <c r="O60" i="69" a="1"/>
  <c r="O60" i="69" s="1"/>
  <c r="S33" i="69" a="1"/>
  <c r="S33" i="69" s="1"/>
  <c r="Q17" i="69" a="1"/>
  <c r="Q17" i="69" s="1"/>
  <c r="P17" i="69" s="1"/>
  <c r="S18" i="69" a="1"/>
  <c r="S18" i="69" s="1"/>
  <c r="O20" i="69" a="1"/>
  <c r="O20" i="69" s="1"/>
  <c r="Q20" i="69" a="1"/>
  <c r="Q20" i="69" s="1"/>
  <c r="S31" i="69" a="1"/>
  <c r="S31" i="69" s="1"/>
  <c r="S43" i="69" a="1"/>
  <c r="S43" i="69" s="1"/>
  <c r="S44" i="69" a="1"/>
  <c r="S44" i="69" s="1"/>
  <c r="S56" i="69" a="1"/>
  <c r="S56" i="69" s="1"/>
  <c r="Q95" i="69" a="1"/>
  <c r="Q95" i="69" s="1"/>
  <c r="O45" i="69" a="1"/>
  <c r="O45" i="69" s="1"/>
  <c r="S36" i="69" a="1"/>
  <c r="S36" i="69" s="1"/>
  <c r="S21" i="69" a="1"/>
  <c r="S21" i="69" s="1"/>
  <c r="O38" i="69" a="1"/>
  <c r="O38" i="69" s="1"/>
  <c r="S59" i="69" a="1"/>
  <c r="S59" i="69" s="1"/>
  <c r="S29" i="69" a="1"/>
  <c r="S29" i="69" s="1"/>
  <c r="Q19" i="69" a="1"/>
  <c r="Q19" i="69" s="1"/>
  <c r="O26" i="69" a="1"/>
  <c r="O26" i="69" s="1"/>
  <c r="S37" i="69" a="1"/>
  <c r="S37" i="69" s="1"/>
  <c r="S52" i="69" a="1"/>
  <c r="S52" i="69" s="1"/>
  <c r="Q32" i="69" a="1"/>
  <c r="Q32" i="69" s="1"/>
  <c r="S41" i="69" a="1"/>
  <c r="S41" i="69" s="1"/>
  <c r="Q46" i="69" a="1"/>
  <c r="Q46" i="69" s="1"/>
  <c r="S19" i="69" a="1"/>
  <c r="S19" i="69" s="1"/>
  <c r="O21" i="69" a="1"/>
  <c r="O21" i="69" s="1"/>
  <c r="O28" i="69" a="1"/>
  <c r="O28" i="69" s="1"/>
  <c r="O35" i="69" a="1"/>
  <c r="O35" i="69" s="1"/>
  <c r="Q40" i="69" a="1"/>
  <c r="Q40" i="69" s="1"/>
  <c r="Q48" i="69" a="1"/>
  <c r="Q48" i="69" s="1"/>
  <c r="O53" i="69" a="1"/>
  <c r="O53" i="69" s="1"/>
  <c r="Q22" i="69" a="1"/>
  <c r="Q22" i="69" s="1"/>
  <c r="O23" i="69" a="1"/>
  <c r="O23" i="69" s="1"/>
  <c r="S26" i="69" a="1"/>
  <c r="S26" i="69" s="1"/>
  <c r="Q24" i="69" a="1"/>
  <c r="Q24" i="69" s="1"/>
  <c r="O107" i="69" a="1"/>
  <c r="O107" i="69" s="1"/>
  <c r="O97" i="69" a="1"/>
  <c r="O97" i="69" s="1"/>
  <c r="O85" i="69" a="1"/>
  <c r="O85" i="69" s="1"/>
  <c r="O80" i="69" a="1"/>
  <c r="O80" i="69" s="1"/>
  <c r="O75" i="69" a="1"/>
  <c r="O75" i="69" s="1"/>
  <c r="O104" i="69" a="1"/>
  <c r="O104" i="69" s="1"/>
  <c r="O92" i="69" a="1"/>
  <c r="O92" i="69" s="1"/>
  <c r="O87" i="69" a="1"/>
  <c r="O87" i="69" s="1"/>
  <c r="O82" i="69" a="1"/>
  <c r="O82" i="69" s="1"/>
  <c r="O99" i="69" a="1"/>
  <c r="O99" i="69" s="1"/>
  <c r="O94" i="69" a="1"/>
  <c r="O94" i="69" s="1"/>
  <c r="O89" i="69" a="1"/>
  <c r="O89" i="69" s="1"/>
  <c r="O77" i="69" a="1"/>
  <c r="O77" i="69" s="1"/>
  <c r="O67" i="69" a="1"/>
  <c r="O67" i="69" s="1"/>
  <c r="O65" i="69" a="1"/>
  <c r="O65" i="69" s="1"/>
  <c r="O108" i="69" a="1"/>
  <c r="O108" i="69" s="1"/>
  <c r="O103" i="69" a="1"/>
  <c r="O103" i="69" s="1"/>
  <c r="O106" i="69" a="1"/>
  <c r="O106" i="69" s="1"/>
  <c r="O102" i="69" a="1"/>
  <c r="O102" i="69" s="1"/>
  <c r="O98" i="69" a="1"/>
  <c r="O98" i="69" s="1"/>
  <c r="O55" i="69" a="1"/>
  <c r="O55" i="69" s="1"/>
  <c r="O96" i="69" a="1"/>
  <c r="O96" i="69" s="1"/>
  <c r="O95" i="69" a="1"/>
  <c r="O95" i="69" s="1"/>
  <c r="O62" i="69" a="1"/>
  <c r="O62" i="69" s="1"/>
  <c r="O50" i="69" a="1"/>
  <c r="O50" i="69" s="1"/>
  <c r="O100" i="69" a="1"/>
  <c r="O100" i="69" s="1"/>
  <c r="O78" i="69" a="1"/>
  <c r="O78" i="69" s="1"/>
  <c r="O57" i="69" a="1"/>
  <c r="O57" i="69" s="1"/>
  <c r="O52" i="69" a="1"/>
  <c r="O52" i="69" s="1"/>
  <c r="O105" i="69" a="1"/>
  <c r="O105" i="69" s="1"/>
  <c r="O93" i="69" a="1"/>
  <c r="O93" i="69" s="1"/>
  <c r="O71" i="69" a="1"/>
  <c r="O71" i="69" s="1"/>
  <c r="O58" i="69" a="1"/>
  <c r="O58" i="69" s="1"/>
  <c r="O49" i="69" a="1"/>
  <c r="O49" i="69" s="1"/>
  <c r="O42" i="69" a="1"/>
  <c r="O42" i="69" s="1"/>
  <c r="O88" i="69" a="1"/>
  <c r="O88" i="69" s="1"/>
  <c r="O84" i="69" a="1"/>
  <c r="O84" i="69" s="1"/>
  <c r="O70" i="69" a="1"/>
  <c r="O70" i="69" s="1"/>
  <c r="O68" i="69" a="1"/>
  <c r="O68" i="69" s="1"/>
  <c r="O39" i="69" a="1"/>
  <c r="O39" i="69" s="1"/>
  <c r="O37" i="69" a="1"/>
  <c r="O37" i="69" s="1"/>
  <c r="O66" i="69" a="1"/>
  <c r="O66" i="69" s="1"/>
  <c r="O56" i="69" a="1"/>
  <c r="O56" i="69" s="1"/>
  <c r="O46" i="69" a="1"/>
  <c r="O46" i="69" s="1"/>
  <c r="O44" i="69" a="1"/>
  <c r="O44" i="69" s="1"/>
  <c r="O34" i="69" a="1"/>
  <c r="O34" i="69" s="1"/>
  <c r="O101" i="69" a="1"/>
  <c r="O101" i="69" s="1"/>
  <c r="O81" i="69" a="1"/>
  <c r="O81" i="69" s="1"/>
  <c r="O79" i="69" a="1"/>
  <c r="O79" i="69" s="1"/>
  <c r="O59" i="69" a="1"/>
  <c r="O59" i="69" s="1"/>
  <c r="O54" i="69" a="1"/>
  <c r="O54" i="69" s="1"/>
  <c r="O43" i="69" a="1"/>
  <c r="O43" i="69" s="1"/>
  <c r="O33" i="69" a="1"/>
  <c r="O33" i="69" s="1"/>
  <c r="O27" i="69" a="1"/>
  <c r="O27" i="69" s="1"/>
  <c r="O22" i="69" a="1"/>
  <c r="O22" i="69" s="1"/>
  <c r="O72" i="69" a="1"/>
  <c r="O72" i="69" s="1"/>
  <c r="O31" i="69" a="1"/>
  <c r="O31" i="69" s="1"/>
  <c r="O86" i="69" a="1"/>
  <c r="O86" i="69" s="1"/>
  <c r="O69" i="69" a="1"/>
  <c r="O69" i="69" s="1"/>
  <c r="O61" i="69" a="1"/>
  <c r="O61" i="69" s="1"/>
  <c r="O41" i="69" a="1"/>
  <c r="O41" i="69" s="1"/>
  <c r="O40" i="69" a="1"/>
  <c r="O40" i="69" s="1"/>
  <c r="O24" i="69" a="1"/>
  <c r="O24" i="69" s="1"/>
  <c r="O19" i="69" a="1"/>
  <c r="O19" i="69" s="1"/>
  <c r="O73" i="69" a="1"/>
  <c r="O73" i="69" s="1"/>
  <c r="O64" i="69" a="1"/>
  <c r="O64" i="69" s="1"/>
  <c r="O91" i="69" a="1"/>
  <c r="O91" i="69" s="1"/>
  <c r="O90" i="69" a="1"/>
  <c r="O90" i="69" s="1"/>
  <c r="O83" i="69" a="1"/>
  <c r="O83" i="69" s="1"/>
  <c r="O51" i="69" a="1"/>
  <c r="O51" i="69" s="1"/>
  <c r="O47" i="69" a="1"/>
  <c r="O47" i="69" s="1"/>
  <c r="O29" i="69" a="1"/>
  <c r="O29" i="69" s="1"/>
  <c r="O74" i="69" a="1"/>
  <c r="O74" i="69" s="1"/>
  <c r="O63" i="69" a="1"/>
  <c r="O63" i="69" s="1"/>
  <c r="O48" i="69" a="1"/>
  <c r="O48" i="69" s="1"/>
  <c r="O36" i="69" a="1"/>
  <c r="O36" i="69" s="1"/>
  <c r="O32" i="69" a="1"/>
  <c r="O32" i="69" s="1"/>
  <c r="O30" i="69" a="1"/>
  <c r="O30" i="69" s="1"/>
  <c r="O17" i="69" a="1"/>
  <c r="O17" i="69" s="1"/>
  <c r="N17" i="69" s="1"/>
  <c r="O76" i="69" a="1"/>
  <c r="O76" i="69" s="1"/>
  <c r="Q106" i="69" a="1"/>
  <c r="Q106" i="69" s="1"/>
  <c r="Q101" i="69" a="1"/>
  <c r="Q101" i="69" s="1"/>
  <c r="Q96" i="69" a="1"/>
  <c r="Q96" i="69" s="1"/>
  <c r="Q84" i="69" a="1"/>
  <c r="Q84" i="69" s="1"/>
  <c r="Q74" i="69" a="1"/>
  <c r="Q74" i="69" s="1"/>
  <c r="Q72" i="69" a="1"/>
  <c r="Q72" i="69" s="1"/>
  <c r="Q108" i="69" a="1"/>
  <c r="Q108" i="69" s="1"/>
  <c r="Q103" i="69" a="1"/>
  <c r="Q103" i="69" s="1"/>
  <c r="Q91" i="69" a="1"/>
  <c r="Q91" i="69" s="1"/>
  <c r="Q81" i="69" a="1"/>
  <c r="Q81" i="69" s="1"/>
  <c r="Q79" i="69" a="1"/>
  <c r="Q79" i="69" s="1"/>
  <c r="Q98" i="69" a="1"/>
  <c r="Q98" i="69" s="1"/>
  <c r="Q88" i="69" a="1"/>
  <c r="Q88" i="69" s="1"/>
  <c r="Q86" i="69" a="1"/>
  <c r="Q86" i="69" s="1"/>
  <c r="Q76" i="69" a="1"/>
  <c r="Q76" i="69" s="1"/>
  <c r="Q64" i="69" a="1"/>
  <c r="Q64" i="69" s="1"/>
  <c r="Q102" i="69" a="1"/>
  <c r="Q102" i="69" s="1"/>
  <c r="Q100" i="69" a="1"/>
  <c r="Q100" i="69" s="1"/>
  <c r="Q67" i="69" a="1"/>
  <c r="Q67" i="69" s="1"/>
  <c r="Q66" i="69" a="1"/>
  <c r="Q66" i="69" s="1"/>
  <c r="Q65" i="69" a="1"/>
  <c r="Q65" i="69" s="1"/>
  <c r="Q59" i="69" a="1"/>
  <c r="Q59" i="69" s="1"/>
  <c r="Q54" i="69" a="1"/>
  <c r="Q54" i="69" s="1"/>
  <c r="Q68" i="69" a="1"/>
  <c r="Q68" i="69" s="1"/>
  <c r="Q61" i="69" a="1"/>
  <c r="Q61" i="69" s="1"/>
  <c r="Q49" i="69" a="1"/>
  <c r="Q49" i="69" s="1"/>
  <c r="Q93" i="69" a="1"/>
  <c r="Q93" i="69" s="1"/>
  <c r="Q90" i="69" a="1"/>
  <c r="Q90" i="69" s="1"/>
  <c r="Q83" i="69" a="1"/>
  <c r="Q83" i="69" s="1"/>
  <c r="Q69" i="69" a="1"/>
  <c r="Q69" i="69" s="1"/>
  <c r="Q56" i="69" a="1"/>
  <c r="Q56" i="69" s="1"/>
  <c r="Q99" i="69" a="1"/>
  <c r="Q99" i="69" s="1"/>
  <c r="Q97" i="69" a="1"/>
  <c r="Q97" i="69" s="1"/>
  <c r="Q87" i="69" a="1"/>
  <c r="Q87" i="69" s="1"/>
  <c r="Q78" i="69" a="1"/>
  <c r="Q78" i="69" s="1"/>
  <c r="Q73" i="69" a="1"/>
  <c r="Q73" i="69" s="1"/>
  <c r="Q63" i="69" a="1"/>
  <c r="Q63" i="69" s="1"/>
  <c r="Q60" i="69" a="1"/>
  <c r="Q60" i="69" s="1"/>
  <c r="Q53" i="69" a="1"/>
  <c r="Q53" i="69" s="1"/>
  <c r="Q41" i="69" a="1"/>
  <c r="Q41" i="69" s="1"/>
  <c r="Q104" i="69" a="1"/>
  <c r="Q104" i="69" s="1"/>
  <c r="Q85" i="69" a="1"/>
  <c r="Q85" i="69" s="1"/>
  <c r="Q50" i="69" a="1"/>
  <c r="Q50" i="69" s="1"/>
  <c r="Q36" i="69" a="1"/>
  <c r="Q36" i="69" s="1"/>
  <c r="Q92" i="69" a="1"/>
  <c r="Q92" i="69" s="1"/>
  <c r="Q57" i="69" a="1"/>
  <c r="Q57" i="69" s="1"/>
  <c r="Q43" i="69" a="1"/>
  <c r="Q43" i="69" s="1"/>
  <c r="Q38" i="69" a="1"/>
  <c r="Q38" i="69" s="1"/>
  <c r="Q33" i="69" a="1"/>
  <c r="Q33" i="69" s="1"/>
  <c r="Q107" i="69" a="1"/>
  <c r="Q107" i="69" s="1"/>
  <c r="Q89" i="69" a="1"/>
  <c r="Q89" i="69" s="1"/>
  <c r="Q80" i="69" a="1"/>
  <c r="Q80" i="69" s="1"/>
  <c r="Q77" i="69" a="1"/>
  <c r="Q77" i="69" s="1"/>
  <c r="Q70" i="69" a="1"/>
  <c r="Q70" i="69" s="1"/>
  <c r="Q44" i="69" a="1"/>
  <c r="Q44" i="69" s="1"/>
  <c r="Q37" i="69" a="1"/>
  <c r="Q37" i="69" s="1"/>
  <c r="Q34" i="69" a="1"/>
  <c r="Q34" i="69" s="1"/>
  <c r="Q31" i="69" a="1"/>
  <c r="Q31" i="69" s="1"/>
  <c r="Q26" i="69" a="1"/>
  <c r="Q26" i="69" s="1"/>
  <c r="Q21" i="69" a="1"/>
  <c r="Q21" i="69" s="1"/>
  <c r="Q18" i="69" a="1"/>
  <c r="Q18" i="69" s="1"/>
  <c r="Q35" i="69" a="1"/>
  <c r="Q35" i="69" s="1"/>
  <c r="Q58" i="69" a="1"/>
  <c r="Q58" i="69" s="1"/>
  <c r="Q39" i="69" a="1"/>
  <c r="Q39" i="69" s="1"/>
  <c r="Q45" i="69" a="1"/>
  <c r="Q45" i="69" s="1"/>
  <c r="Q28" i="69" a="1"/>
  <c r="Q28" i="69" s="1"/>
  <c r="Q25" i="69" a="1"/>
  <c r="Q25" i="69" s="1"/>
  <c r="Q23" i="69" a="1"/>
  <c r="Q23" i="69" s="1"/>
  <c r="Q82" i="69" a="1"/>
  <c r="Q82" i="69" s="1"/>
  <c r="Q94" i="69" a="1"/>
  <c r="Q94" i="69" s="1"/>
  <c r="Q105" i="69" a="1"/>
  <c r="Q105" i="69" s="1"/>
  <c r="Q62" i="69" a="1"/>
  <c r="Q62" i="69" s="1"/>
  <c r="Q55" i="69" a="1"/>
  <c r="Q55" i="69" s="1"/>
  <c r="Q52" i="69" a="1"/>
  <c r="Q52" i="69" s="1"/>
  <c r="Q51" i="69" a="1"/>
  <c r="Q51" i="69" s="1"/>
  <c r="Q47" i="69" a="1"/>
  <c r="Q47" i="69" s="1"/>
  <c r="Q29" i="69" a="1"/>
  <c r="Q29" i="69" s="1"/>
  <c r="Q71" i="69" a="1"/>
  <c r="Q71" i="69" s="1"/>
  <c r="Q42" i="69" a="1"/>
  <c r="Q42" i="69" s="1"/>
  <c r="O25" i="69" a="1"/>
  <c r="O25" i="69" s="1"/>
  <c r="Q75" i="69" a="1"/>
  <c r="Q75" i="69" s="1"/>
  <c r="S105" i="69" a="1"/>
  <c r="S105" i="69" s="1"/>
  <c r="S95" i="69" a="1"/>
  <c r="S95" i="69" s="1"/>
  <c r="S93" i="69" a="1"/>
  <c r="S93" i="69" s="1"/>
  <c r="S83" i="69" a="1"/>
  <c r="S83" i="69" s="1"/>
  <c r="S71" i="69" a="1"/>
  <c r="S71" i="69" s="1"/>
  <c r="S66" i="69" a="1"/>
  <c r="S66" i="69" s="1"/>
  <c r="S109" i="69" a="1"/>
  <c r="S109" i="69" s="1"/>
  <c r="S102" i="69" a="1"/>
  <c r="S102" i="69" s="1"/>
  <c r="S100" i="69" a="1"/>
  <c r="S100" i="69" s="1"/>
  <c r="S90" i="69" a="1"/>
  <c r="S90" i="69" s="1"/>
  <c r="S78" i="69" a="1"/>
  <c r="S78" i="69" s="1"/>
  <c r="S107" i="69" a="1"/>
  <c r="S107" i="69" s="1"/>
  <c r="S97" i="69" a="1"/>
  <c r="S97" i="69" s="1"/>
  <c r="S85" i="69" a="1"/>
  <c r="S85" i="69" s="1"/>
  <c r="S80" i="69" a="1"/>
  <c r="S80" i="69" s="1"/>
  <c r="S75" i="69" a="1"/>
  <c r="S75" i="69" s="1"/>
  <c r="S99" i="69" a="1"/>
  <c r="S99" i="69" s="1"/>
  <c r="S108" i="69" a="1"/>
  <c r="S108" i="69" s="1"/>
  <c r="S103" i="69" a="1"/>
  <c r="S103" i="69" s="1"/>
  <c r="S101" i="69" a="1"/>
  <c r="S101" i="69" s="1"/>
  <c r="S87" i="69" a="1"/>
  <c r="S87" i="69" s="1"/>
  <c r="S79" i="69" a="1"/>
  <c r="S79" i="69" s="1"/>
  <c r="S70" i="69" a="1"/>
  <c r="S70" i="69" s="1"/>
  <c r="S69" i="69" a="1"/>
  <c r="S69" i="69" s="1"/>
  <c r="S63" i="69" a="1"/>
  <c r="S63" i="69" s="1"/>
  <c r="S53" i="69" a="1"/>
  <c r="S53" i="69" s="1"/>
  <c r="S51" i="69" a="1"/>
  <c r="S51" i="69" s="1"/>
  <c r="S94" i="69" a="1"/>
  <c r="S94" i="69" s="1"/>
  <c r="S86" i="69" a="1"/>
  <c r="S86" i="69" s="1"/>
  <c r="S77" i="69" a="1"/>
  <c r="S77" i="69" s="1"/>
  <c r="S76" i="69" a="1"/>
  <c r="S76" i="69" s="1"/>
  <c r="S60" i="69" a="1"/>
  <c r="S60" i="69" s="1"/>
  <c r="S58" i="69" a="1"/>
  <c r="S58" i="69" s="1"/>
  <c r="S48" i="69" a="1"/>
  <c r="S48" i="69" s="1"/>
  <c r="S84" i="69" a="1"/>
  <c r="S84" i="69" s="1"/>
  <c r="S74" i="69" a="1"/>
  <c r="S74" i="69" s="1"/>
  <c r="S73" i="69" a="1"/>
  <c r="S73" i="69" s="1"/>
  <c r="S72" i="69" a="1"/>
  <c r="S72" i="69" s="1"/>
  <c r="S55" i="69" a="1"/>
  <c r="S55" i="69" s="1"/>
  <c r="S91" i="69" a="1"/>
  <c r="S91" i="69" s="1"/>
  <c r="S54" i="69" a="1"/>
  <c r="S54" i="69" s="1"/>
  <c r="S45" i="69" a="1"/>
  <c r="S45" i="69" s="1"/>
  <c r="S40" i="69" a="1"/>
  <c r="S40" i="69" s="1"/>
  <c r="S64" i="69" a="1"/>
  <c r="S64" i="69" s="1"/>
  <c r="S61" i="69" a="1"/>
  <c r="S61" i="69" s="1"/>
  <c r="S47" i="69" a="1"/>
  <c r="S47" i="69" s="1"/>
  <c r="S35" i="69" a="1"/>
  <c r="S35" i="69" s="1"/>
  <c r="S32" i="69" a="1"/>
  <c r="S32" i="69" s="1"/>
  <c r="S96" i="69" a="1"/>
  <c r="S96" i="69" s="1"/>
  <c r="S67" i="69" a="1"/>
  <c r="S67" i="69" s="1"/>
  <c r="S62" i="69" a="1"/>
  <c r="S62" i="69" s="1"/>
  <c r="S42" i="69" a="1"/>
  <c r="S42" i="69" s="1"/>
  <c r="S106" i="69" a="1"/>
  <c r="S106" i="69" s="1"/>
  <c r="S104" i="69" a="1"/>
  <c r="S104" i="69" s="1"/>
  <c r="S92" i="69" a="1"/>
  <c r="S92" i="69" s="1"/>
  <c r="S68" i="69" a="1"/>
  <c r="S68" i="69" s="1"/>
  <c r="S82" i="69" a="1"/>
  <c r="S82" i="69" s="1"/>
  <c r="S81" i="69" a="1"/>
  <c r="S81" i="69" s="1"/>
  <c r="S50" i="69" a="1"/>
  <c r="S50" i="69" s="1"/>
  <c r="S39" i="69" a="1"/>
  <c r="S39" i="69" s="1"/>
  <c r="S20" i="69" a="1"/>
  <c r="S20" i="69" s="1"/>
  <c r="S65" i="69" a="1"/>
  <c r="S65" i="69" s="1"/>
  <c r="S89" i="69" a="1"/>
  <c r="S89" i="69" s="1"/>
  <c r="S88" i="69" a="1"/>
  <c r="S88" i="69" s="1"/>
  <c r="S57" i="69" a="1"/>
  <c r="S57" i="69" s="1"/>
  <c r="S46" i="69" a="1"/>
  <c r="S46" i="69" s="1"/>
  <c r="S38" i="69" a="1"/>
  <c r="S38" i="69" s="1"/>
  <c r="S30" i="69" a="1"/>
  <c r="S30" i="69" s="1"/>
  <c r="S17" i="69" a="1"/>
  <c r="S17" i="69" s="1"/>
  <c r="R17" i="69" s="1"/>
  <c r="S27" i="69" a="1"/>
  <c r="S27" i="69" s="1"/>
  <c r="S22" i="69" a="1"/>
  <c r="S22" i="69" s="1"/>
  <c r="S98" i="69" a="1"/>
  <c r="S98" i="69" s="1"/>
  <c r="S49" i="69" a="1"/>
  <c r="S49" i="69" s="1"/>
  <c r="S28" i="69" a="1"/>
  <c r="S28" i="69" s="1"/>
  <c r="S25" i="69" a="1"/>
  <c r="S25" i="69" s="1"/>
  <c r="S23" i="69" a="1"/>
  <c r="S23" i="69" s="1"/>
  <c r="O18" i="69" a="1"/>
  <c r="O18" i="69" s="1"/>
  <c r="S24" i="69" a="1"/>
  <c r="S24" i="69" s="1"/>
  <c r="Q27" i="69" a="1"/>
  <c r="Q27" i="69" s="1"/>
  <c r="Q30" i="69" a="1"/>
  <c r="Q30" i="69" s="1"/>
  <c r="K17" i="49"/>
  <c r="F17" i="67"/>
  <c r="G17" i="67" s="1"/>
  <c r="H17" i="67" s="1"/>
  <c r="F16" i="67"/>
  <c r="G16" i="67"/>
  <c r="H16" i="67" s="1"/>
  <c r="D16" i="67"/>
  <c r="E16" i="67" s="1"/>
  <c r="A17" i="67"/>
  <c r="C17" i="67" s="1"/>
  <c r="D17" i="67" s="1"/>
  <c r="E17" i="67" s="1"/>
  <c r="R18" i="69" l="1"/>
  <c r="R19" i="69" s="1"/>
  <c r="R20" i="69" s="1"/>
  <c r="R21" i="69" s="1"/>
  <c r="R22" i="69" s="1"/>
  <c r="R23" i="69" s="1"/>
  <c r="R24" i="69" s="1"/>
  <c r="R25" i="69" s="1"/>
  <c r="R26" i="69" s="1"/>
  <c r="R27" i="69" s="1"/>
  <c r="R28" i="69" s="1"/>
  <c r="R29" i="69" s="1"/>
  <c r="R30" i="69" s="1"/>
  <c r="R31" i="69" s="1"/>
  <c r="R32" i="69" s="1"/>
  <c r="R33" i="69" s="1"/>
  <c r="R34" i="69" s="1"/>
  <c r="R35" i="69" s="1"/>
  <c r="R36" i="69" s="1"/>
  <c r="R37" i="69" s="1"/>
  <c r="R38" i="69" s="1"/>
  <c r="R39" i="69" s="1"/>
  <c r="R40" i="69" s="1"/>
  <c r="R41" i="69" s="1"/>
  <c r="R42" i="69" s="1"/>
  <c r="R43" i="69" s="1"/>
  <c r="R44" i="69" s="1"/>
  <c r="R45" i="69" s="1"/>
  <c r="R46" i="69" s="1"/>
  <c r="R47" i="69" s="1"/>
  <c r="R48" i="69" s="1"/>
  <c r="R49" i="69" s="1"/>
  <c r="R50" i="69" s="1"/>
  <c r="R51" i="69" s="1"/>
  <c r="R52" i="69" s="1"/>
  <c r="R53" i="69" s="1"/>
  <c r="R54" i="69" s="1"/>
  <c r="R55" i="69" s="1"/>
  <c r="R56" i="69" s="1"/>
  <c r="R57" i="69" s="1"/>
  <c r="R58" i="69" s="1"/>
  <c r="R59" i="69" s="1"/>
  <c r="R60" i="69" s="1"/>
  <c r="R61" i="69" s="1"/>
  <c r="R62" i="69" s="1"/>
  <c r="R63" i="69" s="1"/>
  <c r="R64" i="69" s="1"/>
  <c r="R65" i="69" s="1"/>
  <c r="R66" i="69" s="1"/>
  <c r="R67" i="69" s="1"/>
  <c r="R68" i="69" s="1"/>
  <c r="R69" i="69" s="1"/>
  <c r="R70" i="69" s="1"/>
  <c r="R71" i="69" s="1"/>
  <c r="R72" i="69" s="1"/>
  <c r="R73" i="69" s="1"/>
  <c r="R74" i="69" s="1"/>
  <c r="R75" i="69" s="1"/>
  <c r="R76" i="69" s="1"/>
  <c r="R77" i="69" s="1"/>
  <c r="R78" i="69" s="1"/>
  <c r="R79" i="69" s="1"/>
  <c r="R80" i="69" s="1"/>
  <c r="R81" i="69" s="1"/>
  <c r="R82" i="69" s="1"/>
  <c r="R83" i="69" s="1"/>
  <c r="R84" i="69" s="1"/>
  <c r="R85" i="69" s="1"/>
  <c r="R86" i="69" s="1"/>
  <c r="R87" i="69" s="1"/>
  <c r="R88" i="69" s="1"/>
  <c r="R89" i="69" s="1"/>
  <c r="R90" i="69" s="1"/>
  <c r="R91" i="69" s="1"/>
  <c r="R92" i="69" s="1"/>
  <c r="R93" i="69" s="1"/>
  <c r="R94" i="69" s="1"/>
  <c r="R95" i="69" s="1"/>
  <c r="R96" i="69" s="1"/>
  <c r="R97" i="69" s="1"/>
  <c r="R98" i="69" s="1"/>
  <c r="R99" i="69" s="1"/>
  <c r="R100" i="69" s="1"/>
  <c r="R101" i="69" s="1"/>
  <c r="R102" i="69" s="1"/>
  <c r="R103" i="69" s="1"/>
  <c r="R104" i="69" s="1"/>
  <c r="R105" i="69" s="1"/>
  <c r="R106" i="69" s="1"/>
  <c r="R107" i="69" s="1"/>
  <c r="R108" i="69" s="1"/>
  <c r="P18" i="69"/>
  <c r="P19" i="69" s="1"/>
  <c r="P20" i="69" s="1"/>
  <c r="P21" i="69" s="1"/>
  <c r="P22" i="69" s="1"/>
  <c r="P23" i="69" s="1"/>
  <c r="P24" i="69" s="1"/>
  <c r="P25" i="69" s="1"/>
  <c r="P26" i="69" s="1"/>
  <c r="P27" i="69" s="1"/>
  <c r="P28" i="69" s="1"/>
  <c r="P29" i="69" s="1"/>
  <c r="P30" i="69" s="1"/>
  <c r="P31" i="69" s="1"/>
  <c r="P32" i="69" s="1"/>
  <c r="P33" i="69" s="1"/>
  <c r="P34" i="69" s="1"/>
  <c r="P35" i="69" s="1"/>
  <c r="P36" i="69" s="1"/>
  <c r="P37" i="69" s="1"/>
  <c r="P38" i="69" s="1"/>
  <c r="P39" i="69" s="1"/>
  <c r="P40" i="69" s="1"/>
  <c r="P41" i="69" s="1"/>
  <c r="P42" i="69" s="1"/>
  <c r="P43" i="69" s="1"/>
  <c r="P44" i="69" s="1"/>
  <c r="P45" i="69" s="1"/>
  <c r="P46" i="69" s="1"/>
  <c r="P47" i="69" s="1"/>
  <c r="P48" i="69" s="1"/>
  <c r="P49" i="69" s="1"/>
  <c r="P50" i="69" s="1"/>
  <c r="P51" i="69" s="1"/>
  <c r="P52" i="69" s="1"/>
  <c r="P53" i="69" s="1"/>
  <c r="P54" i="69" s="1"/>
  <c r="P55" i="69" s="1"/>
  <c r="P56" i="69" s="1"/>
  <c r="P57" i="69" s="1"/>
  <c r="P58" i="69" s="1"/>
  <c r="P59" i="69" s="1"/>
  <c r="P60" i="69" s="1"/>
  <c r="P61" i="69" s="1"/>
  <c r="P62" i="69" s="1"/>
  <c r="P63" i="69" s="1"/>
  <c r="P64" i="69" s="1"/>
  <c r="P65" i="69" s="1"/>
  <c r="P66" i="69" s="1"/>
  <c r="P67" i="69" s="1"/>
  <c r="P68" i="69" s="1"/>
  <c r="P69" i="69" s="1"/>
  <c r="P70" i="69" s="1"/>
  <c r="P71" i="69" s="1"/>
  <c r="P72" i="69" s="1"/>
  <c r="P73" i="69" s="1"/>
  <c r="P74" i="69" s="1"/>
  <c r="P75" i="69" s="1"/>
  <c r="P76" i="69" s="1"/>
  <c r="P77" i="69" s="1"/>
  <c r="P78" i="69" s="1"/>
  <c r="P79" i="69" s="1"/>
  <c r="P80" i="69" s="1"/>
  <c r="P81" i="69" s="1"/>
  <c r="P82" i="69" s="1"/>
  <c r="P83" i="69" s="1"/>
  <c r="P84" i="69" s="1"/>
  <c r="P85" i="69" s="1"/>
  <c r="P86" i="69" s="1"/>
  <c r="P87" i="69" s="1"/>
  <c r="P88" i="69" s="1"/>
  <c r="P89" i="69" s="1"/>
  <c r="P90" i="69" s="1"/>
  <c r="P91" i="69" s="1"/>
  <c r="P92" i="69" s="1"/>
  <c r="P93" i="69" s="1"/>
  <c r="P94" i="69" s="1"/>
  <c r="P95" i="69" s="1"/>
  <c r="P96" i="69" s="1"/>
  <c r="P97" i="69" s="1"/>
  <c r="P98" i="69" s="1"/>
  <c r="P99" i="69" s="1"/>
  <c r="P100" i="69" s="1"/>
  <c r="P101" i="69" s="1"/>
  <c r="P102" i="69" s="1"/>
  <c r="P103" i="69" s="1"/>
  <c r="P104" i="69" s="1"/>
  <c r="P105" i="69" s="1"/>
  <c r="P106" i="69" s="1"/>
  <c r="P107" i="69" s="1"/>
  <c r="P108" i="69" s="1"/>
  <c r="N18" i="69"/>
  <c r="K17" i="69"/>
  <c r="L17" i="69" s="1"/>
  <c r="A18" i="67"/>
  <c r="M17" i="69" l="1"/>
  <c r="T17" i="69"/>
  <c r="U17" i="69" s="1"/>
  <c r="N19" i="69"/>
  <c r="K18" i="69"/>
  <c r="L18" i="69" s="1"/>
  <c r="C18" i="67"/>
  <c r="F18" i="67"/>
  <c r="D18" i="67"/>
  <c r="E18" i="67" s="1"/>
  <c r="A19" i="67"/>
  <c r="F19" i="67" s="1"/>
  <c r="M18" i="69" l="1"/>
  <c r="T18" i="69"/>
  <c r="U18" i="69" s="1"/>
  <c r="N20" i="69"/>
  <c r="K19" i="69"/>
  <c r="L19" i="69" s="1"/>
  <c r="G19" i="67"/>
  <c r="H19" i="67" s="1"/>
  <c r="G18" i="67"/>
  <c r="H18" i="67" s="1"/>
  <c r="C19" i="67"/>
  <c r="D19" i="67" s="1"/>
  <c r="E19" i="67" s="1"/>
  <c r="A20" i="67"/>
  <c r="N21" i="69" l="1"/>
  <c r="K20" i="69"/>
  <c r="L20" i="69" s="1"/>
  <c r="T19" i="69"/>
  <c r="U19" i="69" s="1"/>
  <c r="M19" i="69"/>
  <c r="C20" i="67"/>
  <c r="F20" i="67"/>
  <c r="G20" i="67" s="1"/>
  <c r="H20" i="67" s="1"/>
  <c r="A21" i="67"/>
  <c r="F21" i="67" s="1"/>
  <c r="G21" i="67" s="1"/>
  <c r="H21" i="67" s="1"/>
  <c r="D20" i="67"/>
  <c r="E20" i="67" s="1"/>
  <c r="M20" i="69" l="1"/>
  <c r="T20" i="69"/>
  <c r="U20" i="69" s="1"/>
  <c r="N22" i="69"/>
  <c r="K21" i="69"/>
  <c r="L21" i="69" s="1"/>
  <c r="C21" i="67"/>
  <c r="D21" i="67" s="1"/>
  <c r="E21" i="67" s="1"/>
  <c r="A22" i="67"/>
  <c r="H2" i="61"/>
  <c r="H2" i="63"/>
  <c r="H103" i="63"/>
  <c r="F103" i="63"/>
  <c r="E103" i="63"/>
  <c r="D103" i="63"/>
  <c r="C103" i="63"/>
  <c r="M103" i="63" s="1" a="1"/>
  <c r="M103" i="63" s="1"/>
  <c r="H102" i="63"/>
  <c r="F102" i="63"/>
  <c r="E102" i="63"/>
  <c r="C102" i="63"/>
  <c r="H101" i="63"/>
  <c r="F101" i="63"/>
  <c r="E101" i="63"/>
  <c r="M101" i="63" s="1" a="1"/>
  <c r="M101" i="63" s="1"/>
  <c r="C101" i="63"/>
  <c r="H100" i="63"/>
  <c r="F100" i="63"/>
  <c r="E100" i="63"/>
  <c r="C100" i="63"/>
  <c r="H99" i="63"/>
  <c r="F99" i="63"/>
  <c r="E99" i="63"/>
  <c r="M99" i="63" s="1" a="1"/>
  <c r="M99" i="63" s="1"/>
  <c r="C99" i="63"/>
  <c r="H98" i="63"/>
  <c r="F98" i="63"/>
  <c r="E98" i="63"/>
  <c r="C98" i="63"/>
  <c r="H97" i="63"/>
  <c r="F97" i="63"/>
  <c r="E97" i="63"/>
  <c r="D97" i="63"/>
  <c r="C97" i="63"/>
  <c r="H96" i="63"/>
  <c r="F96" i="63"/>
  <c r="E96" i="63"/>
  <c r="D96" i="63"/>
  <c r="C96" i="63"/>
  <c r="M96" i="63" s="1" a="1"/>
  <c r="M96" i="63" s="1"/>
  <c r="H95" i="63"/>
  <c r="F95" i="63"/>
  <c r="E95" i="63"/>
  <c r="C95" i="63"/>
  <c r="H94" i="63"/>
  <c r="F94" i="63"/>
  <c r="E94" i="63"/>
  <c r="C94" i="63"/>
  <c r="H93" i="63"/>
  <c r="F93" i="63"/>
  <c r="E93" i="63"/>
  <c r="C93" i="63"/>
  <c r="H92" i="63"/>
  <c r="F92" i="63"/>
  <c r="E92" i="63"/>
  <c r="C92" i="63"/>
  <c r="H91" i="63"/>
  <c r="M91" i="63" s="1" a="1"/>
  <c r="M91" i="63" s="1"/>
  <c r="F91" i="63"/>
  <c r="E91" i="63"/>
  <c r="C91" i="63"/>
  <c r="H90" i="63"/>
  <c r="F90" i="63"/>
  <c r="E90" i="63"/>
  <c r="D90" i="63"/>
  <c r="C90" i="63"/>
  <c r="M90" i="63" s="1" a="1"/>
  <c r="M90" i="63" s="1"/>
  <c r="H89" i="63"/>
  <c r="F89" i="63"/>
  <c r="E89" i="63"/>
  <c r="D89" i="63"/>
  <c r="C89" i="63"/>
  <c r="H88" i="63"/>
  <c r="F88" i="63"/>
  <c r="E88" i="63"/>
  <c r="M88" i="63" s="1" a="1"/>
  <c r="M88" i="63" s="1"/>
  <c r="C88" i="63"/>
  <c r="H87" i="63"/>
  <c r="F87" i="63"/>
  <c r="E87" i="63"/>
  <c r="C87" i="63"/>
  <c r="H86" i="63"/>
  <c r="F86" i="63"/>
  <c r="E86" i="63"/>
  <c r="C86" i="63"/>
  <c r="H85" i="63"/>
  <c r="F85" i="63"/>
  <c r="E85" i="63"/>
  <c r="C85" i="63"/>
  <c r="H84" i="63"/>
  <c r="F84" i="63"/>
  <c r="E84" i="63"/>
  <c r="C84" i="63"/>
  <c r="H83" i="63"/>
  <c r="F83" i="63"/>
  <c r="E83" i="63"/>
  <c r="D83" i="63"/>
  <c r="C83" i="63"/>
  <c r="H82" i="63"/>
  <c r="F82" i="63"/>
  <c r="E82" i="63"/>
  <c r="D82" i="63"/>
  <c r="C82" i="63"/>
  <c r="H81" i="63"/>
  <c r="F81" i="63"/>
  <c r="E81" i="63"/>
  <c r="C81" i="63"/>
  <c r="H80" i="63"/>
  <c r="F80" i="63"/>
  <c r="E80" i="63"/>
  <c r="C80" i="63"/>
  <c r="H79" i="63"/>
  <c r="F79" i="63"/>
  <c r="E79" i="63"/>
  <c r="C79" i="63"/>
  <c r="H78" i="63"/>
  <c r="F78" i="63"/>
  <c r="E78" i="63"/>
  <c r="C78" i="63"/>
  <c r="H77" i="63"/>
  <c r="F77" i="63"/>
  <c r="E77" i="63"/>
  <c r="C77" i="63"/>
  <c r="H76" i="63"/>
  <c r="F76" i="63"/>
  <c r="E76" i="63"/>
  <c r="D76" i="63"/>
  <c r="C76" i="63"/>
  <c r="H75" i="63"/>
  <c r="F75" i="63"/>
  <c r="E75" i="63"/>
  <c r="D75" i="63"/>
  <c r="M75" i="63" s="1" a="1"/>
  <c r="M75" i="63" s="1"/>
  <c r="C75" i="63"/>
  <c r="H74" i="63"/>
  <c r="F74" i="63"/>
  <c r="E74" i="63"/>
  <c r="C74" i="63"/>
  <c r="H73" i="63"/>
  <c r="F73" i="63"/>
  <c r="E73" i="63"/>
  <c r="C73" i="63"/>
  <c r="H72" i="63"/>
  <c r="M72" i="63" s="1" a="1"/>
  <c r="M72" i="63" s="1"/>
  <c r="F72" i="63"/>
  <c r="E72" i="63"/>
  <c r="C72" i="63"/>
  <c r="H71" i="63"/>
  <c r="F71" i="63"/>
  <c r="E71" i="63"/>
  <c r="C71" i="63"/>
  <c r="H70" i="63"/>
  <c r="F70" i="63"/>
  <c r="E70" i="63"/>
  <c r="C70" i="63"/>
  <c r="H69" i="63"/>
  <c r="F69" i="63"/>
  <c r="E69" i="63"/>
  <c r="D69" i="63"/>
  <c r="C69" i="63"/>
  <c r="H68" i="63"/>
  <c r="F68" i="63"/>
  <c r="E68" i="63"/>
  <c r="D68" i="63"/>
  <c r="C68" i="63"/>
  <c r="H67" i="63"/>
  <c r="F67" i="63"/>
  <c r="E67" i="63"/>
  <c r="M67" i="63" s="1" a="1"/>
  <c r="M67" i="63" s="1"/>
  <c r="C67" i="63"/>
  <c r="H66" i="63"/>
  <c r="F66" i="63"/>
  <c r="E66" i="63"/>
  <c r="C66" i="63"/>
  <c r="H65" i="63"/>
  <c r="F65" i="63"/>
  <c r="E65" i="63"/>
  <c r="C65" i="63"/>
  <c r="H64" i="63"/>
  <c r="F64" i="63"/>
  <c r="E64" i="63"/>
  <c r="C64" i="63"/>
  <c r="M64" i="63" s="1" a="1"/>
  <c r="M64" i="63" s="1"/>
  <c r="H63" i="63"/>
  <c r="F63" i="63"/>
  <c r="E63" i="63"/>
  <c r="C63" i="63"/>
  <c r="H62" i="63"/>
  <c r="F62" i="63"/>
  <c r="E62" i="63"/>
  <c r="D62" i="63"/>
  <c r="C62" i="63"/>
  <c r="H61" i="63"/>
  <c r="F61" i="63"/>
  <c r="E61" i="63"/>
  <c r="D61" i="63"/>
  <c r="C61" i="63"/>
  <c r="H60" i="63"/>
  <c r="F60" i="63"/>
  <c r="E60" i="63"/>
  <c r="M60" i="63" s="1" a="1"/>
  <c r="M60" i="63" s="1"/>
  <c r="C60" i="63"/>
  <c r="H59" i="63"/>
  <c r="F59" i="63"/>
  <c r="E59" i="63"/>
  <c r="C59" i="63"/>
  <c r="H58" i="63"/>
  <c r="F58" i="63"/>
  <c r="E58" i="63"/>
  <c r="C58" i="63"/>
  <c r="H57" i="63"/>
  <c r="F57" i="63"/>
  <c r="E57" i="63"/>
  <c r="C57" i="63"/>
  <c r="H56" i="63"/>
  <c r="F56" i="63"/>
  <c r="E56" i="63"/>
  <c r="M56" i="63" s="1" a="1"/>
  <c r="M56" i="63" s="1"/>
  <c r="C56" i="63"/>
  <c r="H55" i="63"/>
  <c r="F55" i="63"/>
  <c r="E55" i="63"/>
  <c r="D55" i="63"/>
  <c r="C55" i="63"/>
  <c r="H54" i="63"/>
  <c r="F54" i="63"/>
  <c r="E54" i="63"/>
  <c r="D54" i="63"/>
  <c r="C54" i="63"/>
  <c r="H53" i="63"/>
  <c r="F53" i="63"/>
  <c r="E53" i="63"/>
  <c r="C53" i="63"/>
  <c r="H52" i="63"/>
  <c r="F52" i="63"/>
  <c r="E52" i="63"/>
  <c r="C52" i="63"/>
  <c r="H51" i="63"/>
  <c r="F51" i="63"/>
  <c r="E51" i="63"/>
  <c r="C51" i="63"/>
  <c r="H50" i="63"/>
  <c r="F50" i="63"/>
  <c r="E50" i="63"/>
  <c r="C50" i="63"/>
  <c r="H49" i="63"/>
  <c r="F49" i="63"/>
  <c r="E49" i="63"/>
  <c r="C49" i="63"/>
  <c r="H48" i="63"/>
  <c r="F48" i="63"/>
  <c r="E48" i="63"/>
  <c r="D48" i="63"/>
  <c r="C48" i="63"/>
  <c r="H47" i="63"/>
  <c r="F47" i="63"/>
  <c r="E47" i="63"/>
  <c r="D47" i="63"/>
  <c r="C47" i="63"/>
  <c r="H46" i="63"/>
  <c r="F46" i="63"/>
  <c r="E46" i="63"/>
  <c r="C46" i="63"/>
  <c r="H45" i="63"/>
  <c r="F45" i="63"/>
  <c r="E45" i="63"/>
  <c r="C45" i="63"/>
  <c r="H44" i="63"/>
  <c r="F44" i="63"/>
  <c r="E44" i="63"/>
  <c r="C44" i="63"/>
  <c r="H43" i="63"/>
  <c r="F43" i="63"/>
  <c r="E43" i="63"/>
  <c r="C43" i="63"/>
  <c r="M43" i="63" s="1" a="1"/>
  <c r="M43" i="63" s="1"/>
  <c r="H42" i="63"/>
  <c r="F42" i="63"/>
  <c r="E42" i="63"/>
  <c r="C42" i="63"/>
  <c r="H41" i="63"/>
  <c r="F41" i="63"/>
  <c r="E41" i="63"/>
  <c r="D41" i="63"/>
  <c r="C41" i="63"/>
  <c r="H40" i="63"/>
  <c r="F40" i="63"/>
  <c r="E40" i="63"/>
  <c r="D40" i="63"/>
  <c r="C40" i="63"/>
  <c r="M40" i="63" s="1" a="1"/>
  <c r="M40" i="63" s="1"/>
  <c r="H39" i="63"/>
  <c r="F39" i="63"/>
  <c r="E39" i="63"/>
  <c r="C39" i="63"/>
  <c r="H38" i="63"/>
  <c r="F38" i="63"/>
  <c r="E38" i="63"/>
  <c r="C38" i="63"/>
  <c r="H37" i="63"/>
  <c r="F37" i="63"/>
  <c r="E37" i="63"/>
  <c r="C37" i="63"/>
  <c r="H36" i="63"/>
  <c r="F36" i="63"/>
  <c r="E36" i="63"/>
  <c r="C36" i="63"/>
  <c r="H35" i="63"/>
  <c r="F35" i="63"/>
  <c r="E35" i="63"/>
  <c r="C35" i="63"/>
  <c r="M35" i="63" s="1" a="1"/>
  <c r="M35" i="63" s="1"/>
  <c r="H34" i="63"/>
  <c r="F34" i="63"/>
  <c r="E34" i="63"/>
  <c r="D34" i="63"/>
  <c r="C34" i="63"/>
  <c r="M34" i="63" s="1" a="1"/>
  <c r="M34" i="63" s="1"/>
  <c r="H33" i="63"/>
  <c r="F33" i="63"/>
  <c r="E33" i="63"/>
  <c r="D33" i="63"/>
  <c r="C33" i="63"/>
  <c r="H32" i="63"/>
  <c r="F32" i="63"/>
  <c r="E32" i="63"/>
  <c r="C32" i="63"/>
  <c r="H31" i="63"/>
  <c r="F31" i="63"/>
  <c r="E31" i="63"/>
  <c r="C31" i="63"/>
  <c r="H30" i="63"/>
  <c r="F30" i="63"/>
  <c r="E30" i="63"/>
  <c r="C30" i="63"/>
  <c r="H29" i="63"/>
  <c r="F29" i="63"/>
  <c r="E29" i="63"/>
  <c r="C29" i="63"/>
  <c r="F28" i="63"/>
  <c r="E28" i="63"/>
  <c r="C28" i="63"/>
  <c r="H27" i="63"/>
  <c r="F27" i="63"/>
  <c r="E27" i="63"/>
  <c r="D27" i="63"/>
  <c r="C27" i="63"/>
  <c r="H26" i="63"/>
  <c r="F26" i="63"/>
  <c r="E26" i="63"/>
  <c r="D26" i="63"/>
  <c r="C26" i="63"/>
  <c r="H25" i="63"/>
  <c r="F25" i="63"/>
  <c r="E25" i="63"/>
  <c r="C25" i="63"/>
  <c r="M25" i="63" s="1" a="1"/>
  <c r="M25" i="63" s="1"/>
  <c r="H24" i="63"/>
  <c r="F24" i="63"/>
  <c r="E24" i="63"/>
  <c r="C24" i="63"/>
  <c r="H23" i="63"/>
  <c r="F23" i="63"/>
  <c r="E23" i="63"/>
  <c r="C23" i="63"/>
  <c r="M23" i="63" s="1" a="1"/>
  <c r="M23" i="63" s="1"/>
  <c r="H22" i="63"/>
  <c r="F22" i="63"/>
  <c r="E22" i="63"/>
  <c r="C22" i="63"/>
  <c r="F21" i="63"/>
  <c r="E21" i="63"/>
  <c r="C21" i="63"/>
  <c r="H20" i="63"/>
  <c r="F20" i="63"/>
  <c r="E20" i="63"/>
  <c r="D20" i="63"/>
  <c r="C20" i="63"/>
  <c r="H19" i="63"/>
  <c r="F19" i="63"/>
  <c r="E19" i="63"/>
  <c r="D19" i="63"/>
  <c r="M19" i="63" s="1" a="1"/>
  <c r="M19" i="63" s="1"/>
  <c r="C19" i="63"/>
  <c r="H18" i="63"/>
  <c r="F18" i="63"/>
  <c r="E18" i="63"/>
  <c r="C18" i="63"/>
  <c r="H17" i="63"/>
  <c r="F17" i="63"/>
  <c r="E17" i="63"/>
  <c r="C17" i="63"/>
  <c r="M17" i="63" s="1" a="1"/>
  <c r="M17" i="63" s="1"/>
  <c r="H16" i="63"/>
  <c r="F16" i="63"/>
  <c r="E16" i="63"/>
  <c r="C16" i="63"/>
  <c r="H15" i="63"/>
  <c r="F15" i="63"/>
  <c r="E15" i="63"/>
  <c r="C15" i="63"/>
  <c r="H14" i="63"/>
  <c r="F14" i="63"/>
  <c r="E14" i="63"/>
  <c r="H13" i="63"/>
  <c r="F13" i="63"/>
  <c r="E13" i="63"/>
  <c r="D13" i="63"/>
  <c r="C13" i="63"/>
  <c r="A13" i="63"/>
  <c r="A14" i="63" s="1"/>
  <c r="A15" i="63" s="1"/>
  <c r="A16" i="63" s="1"/>
  <c r="A17" i="63" s="1"/>
  <c r="A18" i="63" s="1"/>
  <c r="A19" i="63" s="1"/>
  <c r="A20" i="63" s="1"/>
  <c r="A21" i="63" s="1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A34" i="63" s="1"/>
  <c r="A35" i="63" s="1"/>
  <c r="A36" i="63" s="1"/>
  <c r="A37" i="63" s="1"/>
  <c r="A38" i="63" s="1"/>
  <c r="A39" i="63" s="1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50" i="63" s="1"/>
  <c r="A51" i="63" s="1"/>
  <c r="A52" i="63" s="1"/>
  <c r="A53" i="63" s="1"/>
  <c r="A54" i="63" s="1"/>
  <c r="A55" i="63" s="1"/>
  <c r="A56" i="63" s="1"/>
  <c r="A57" i="63" s="1"/>
  <c r="A58" i="63" s="1"/>
  <c r="A59" i="63" s="1"/>
  <c r="A60" i="63" s="1"/>
  <c r="A61" i="63" s="1"/>
  <c r="A62" i="63" s="1"/>
  <c r="A63" i="63" s="1"/>
  <c r="A64" i="63" s="1"/>
  <c r="A65" i="63" s="1"/>
  <c r="A66" i="63" s="1"/>
  <c r="A67" i="63" s="1"/>
  <c r="A68" i="63" s="1"/>
  <c r="A69" i="63" s="1"/>
  <c r="A70" i="63" s="1"/>
  <c r="A71" i="63" s="1"/>
  <c r="A72" i="63" s="1"/>
  <c r="A73" i="63" s="1"/>
  <c r="A74" i="63" s="1"/>
  <c r="A75" i="63" s="1"/>
  <c r="A76" i="63" s="1"/>
  <c r="A77" i="63" s="1"/>
  <c r="A78" i="63" s="1"/>
  <c r="A79" i="63" s="1"/>
  <c r="A80" i="63" s="1"/>
  <c r="A81" i="63" s="1"/>
  <c r="A82" i="63" s="1"/>
  <c r="A83" i="63" s="1"/>
  <c r="A84" i="63" s="1"/>
  <c r="A85" i="63" s="1"/>
  <c r="A86" i="63" s="1"/>
  <c r="A87" i="63" s="1"/>
  <c r="A88" i="63" s="1"/>
  <c r="A89" i="63" s="1"/>
  <c r="A90" i="63" s="1"/>
  <c r="A91" i="63" s="1"/>
  <c r="A92" i="63" s="1"/>
  <c r="A93" i="63" s="1"/>
  <c r="A94" i="63" s="1"/>
  <c r="A95" i="63" s="1"/>
  <c r="A96" i="63" s="1"/>
  <c r="A97" i="63" s="1"/>
  <c r="A98" i="63" s="1"/>
  <c r="A99" i="63" s="1"/>
  <c r="A100" i="63" s="1"/>
  <c r="A101" i="63" s="1"/>
  <c r="A102" i="63" s="1"/>
  <c r="A103" i="63" s="1"/>
  <c r="H12" i="63"/>
  <c r="F12" i="63"/>
  <c r="D12" i="63"/>
  <c r="M12" i="63" s="1" a="1"/>
  <c r="M12" i="63" s="1"/>
  <c r="L12" i="63" s="1"/>
  <c r="I12" i="63" s="1"/>
  <c r="J12" i="63" s="1"/>
  <c r="K12" i="63" s="1"/>
  <c r="M72" i="62" a="1"/>
  <c r="M72" i="62" s="1"/>
  <c r="M88" i="62" a="1"/>
  <c r="M88" i="62" s="1"/>
  <c r="M97" i="62" a="1"/>
  <c r="M97" i="62" s="1"/>
  <c r="H103" i="62"/>
  <c r="F103" i="62"/>
  <c r="E103" i="62"/>
  <c r="D103" i="62"/>
  <c r="C103" i="62"/>
  <c r="M103" i="62" s="1" a="1"/>
  <c r="M103" i="62" s="1"/>
  <c r="H102" i="62"/>
  <c r="F102" i="62"/>
  <c r="M102" i="62" s="1" a="1"/>
  <c r="M102" i="62" s="1"/>
  <c r="E102" i="62"/>
  <c r="C102" i="62"/>
  <c r="H101" i="62"/>
  <c r="F101" i="62"/>
  <c r="E101" i="62"/>
  <c r="C101" i="62"/>
  <c r="H100" i="62"/>
  <c r="F100" i="62"/>
  <c r="E100" i="62"/>
  <c r="C100" i="62"/>
  <c r="H99" i="62"/>
  <c r="F99" i="62"/>
  <c r="E99" i="62"/>
  <c r="C99" i="62"/>
  <c r="H98" i="62"/>
  <c r="F98" i="62"/>
  <c r="E98" i="62"/>
  <c r="C98" i="62"/>
  <c r="H97" i="62"/>
  <c r="F97" i="62"/>
  <c r="E97" i="62"/>
  <c r="D97" i="62"/>
  <c r="C97" i="62"/>
  <c r="H96" i="62"/>
  <c r="F96" i="62"/>
  <c r="E96" i="62"/>
  <c r="D96" i="62"/>
  <c r="C96" i="62"/>
  <c r="H95" i="62"/>
  <c r="F95" i="62"/>
  <c r="E95" i="62"/>
  <c r="C95" i="62"/>
  <c r="H94" i="62"/>
  <c r="F94" i="62"/>
  <c r="E94" i="62"/>
  <c r="C94" i="62"/>
  <c r="H93" i="62"/>
  <c r="F93" i="62"/>
  <c r="E93" i="62"/>
  <c r="C93" i="62"/>
  <c r="H92" i="62"/>
  <c r="F92" i="62"/>
  <c r="E92" i="62"/>
  <c r="C92" i="62"/>
  <c r="H91" i="62"/>
  <c r="F91" i="62"/>
  <c r="E91" i="62"/>
  <c r="M91" i="62" s="1" a="1"/>
  <c r="M91" i="62" s="1"/>
  <c r="C91" i="62"/>
  <c r="H90" i="62"/>
  <c r="F90" i="62"/>
  <c r="E90" i="62"/>
  <c r="D90" i="62"/>
  <c r="C90" i="62"/>
  <c r="H89" i="62"/>
  <c r="F89" i="62"/>
  <c r="E89" i="62"/>
  <c r="D89" i="62"/>
  <c r="C89" i="62"/>
  <c r="H88" i="62"/>
  <c r="F88" i="62"/>
  <c r="E88" i="62"/>
  <c r="C88" i="62"/>
  <c r="H87" i="62"/>
  <c r="F87" i="62"/>
  <c r="E87" i="62"/>
  <c r="C87" i="62"/>
  <c r="H86" i="62"/>
  <c r="F86" i="62"/>
  <c r="E86" i="62"/>
  <c r="C86" i="62"/>
  <c r="M86" i="62" s="1" a="1"/>
  <c r="M86" i="62" s="1"/>
  <c r="H85" i="62"/>
  <c r="F85" i="62"/>
  <c r="E85" i="62"/>
  <c r="C85" i="62"/>
  <c r="H84" i="62"/>
  <c r="F84" i="62"/>
  <c r="E84" i="62"/>
  <c r="C84" i="62"/>
  <c r="H83" i="62"/>
  <c r="F83" i="62"/>
  <c r="E83" i="62"/>
  <c r="D83" i="62"/>
  <c r="C83" i="62"/>
  <c r="H82" i="62"/>
  <c r="F82" i="62"/>
  <c r="E82" i="62"/>
  <c r="D82" i="62"/>
  <c r="C82" i="62"/>
  <c r="H81" i="62"/>
  <c r="F81" i="62"/>
  <c r="E81" i="62"/>
  <c r="C81" i="62"/>
  <c r="H80" i="62"/>
  <c r="F80" i="62"/>
  <c r="E80" i="62"/>
  <c r="C80" i="62"/>
  <c r="H79" i="62"/>
  <c r="F79" i="62"/>
  <c r="E79" i="62"/>
  <c r="M79" i="62" s="1" a="1"/>
  <c r="M79" i="62" s="1"/>
  <c r="C79" i="62"/>
  <c r="H78" i="62"/>
  <c r="F78" i="62"/>
  <c r="E78" i="62"/>
  <c r="C78" i="62"/>
  <c r="H77" i="62"/>
  <c r="F77" i="62"/>
  <c r="E77" i="62"/>
  <c r="C77" i="62"/>
  <c r="H76" i="62"/>
  <c r="F76" i="62"/>
  <c r="E76" i="62"/>
  <c r="D76" i="62"/>
  <c r="C76" i="62"/>
  <c r="H75" i="62"/>
  <c r="F75" i="62"/>
  <c r="E75" i="62"/>
  <c r="D75" i="62"/>
  <c r="C75" i="62"/>
  <c r="M75" i="62" s="1" a="1"/>
  <c r="M75" i="62" s="1"/>
  <c r="H74" i="62"/>
  <c r="F74" i="62"/>
  <c r="E74" i="62"/>
  <c r="C74" i="62"/>
  <c r="H73" i="62"/>
  <c r="F73" i="62"/>
  <c r="E73" i="62"/>
  <c r="C73" i="62"/>
  <c r="H72" i="62"/>
  <c r="F72" i="62"/>
  <c r="E72" i="62"/>
  <c r="C72" i="62"/>
  <c r="H71" i="62"/>
  <c r="F71" i="62"/>
  <c r="E71" i="62"/>
  <c r="C71" i="62"/>
  <c r="M71" i="62" s="1" a="1"/>
  <c r="M71" i="62" s="1"/>
  <c r="H70" i="62"/>
  <c r="F70" i="62"/>
  <c r="E70" i="62"/>
  <c r="C70" i="62"/>
  <c r="H69" i="62"/>
  <c r="F69" i="62"/>
  <c r="E69" i="62"/>
  <c r="D69" i="62"/>
  <c r="C69" i="62"/>
  <c r="M69" i="62" s="1" a="1"/>
  <c r="M69" i="62" s="1"/>
  <c r="H68" i="62"/>
  <c r="F68" i="62"/>
  <c r="E68" i="62"/>
  <c r="D68" i="62"/>
  <c r="C68" i="62"/>
  <c r="H67" i="62"/>
  <c r="F67" i="62"/>
  <c r="E67" i="62"/>
  <c r="C67" i="62"/>
  <c r="H66" i="62"/>
  <c r="F66" i="62"/>
  <c r="E66" i="62"/>
  <c r="C66" i="62"/>
  <c r="H65" i="62"/>
  <c r="F65" i="62"/>
  <c r="E65" i="62"/>
  <c r="C65" i="62"/>
  <c r="H64" i="62"/>
  <c r="F64" i="62"/>
  <c r="E64" i="62"/>
  <c r="C64" i="62"/>
  <c r="H63" i="62"/>
  <c r="F63" i="62"/>
  <c r="E63" i="62"/>
  <c r="C63" i="62"/>
  <c r="H62" i="62"/>
  <c r="F62" i="62"/>
  <c r="E62" i="62"/>
  <c r="D62" i="62"/>
  <c r="C62" i="62"/>
  <c r="H61" i="62"/>
  <c r="F61" i="62"/>
  <c r="E61" i="62"/>
  <c r="D61" i="62"/>
  <c r="C61" i="62"/>
  <c r="H60" i="62"/>
  <c r="F60" i="62"/>
  <c r="E60" i="62"/>
  <c r="C60" i="62"/>
  <c r="M60" i="62" s="1" a="1"/>
  <c r="M60" i="62" s="1"/>
  <c r="H59" i="62"/>
  <c r="F59" i="62"/>
  <c r="E59" i="62"/>
  <c r="C59" i="62"/>
  <c r="M59" i="62" s="1" a="1"/>
  <c r="M59" i="62" s="1"/>
  <c r="H58" i="62"/>
  <c r="F58" i="62"/>
  <c r="E58" i="62"/>
  <c r="C58" i="62"/>
  <c r="M58" i="62" s="1" a="1"/>
  <c r="M58" i="62" s="1"/>
  <c r="H57" i="62"/>
  <c r="F57" i="62"/>
  <c r="E57" i="62"/>
  <c r="C57" i="62"/>
  <c r="H56" i="62"/>
  <c r="F56" i="62"/>
  <c r="E56" i="62"/>
  <c r="C56" i="62"/>
  <c r="M56" i="62" s="1" a="1"/>
  <c r="M56" i="62" s="1"/>
  <c r="H55" i="62"/>
  <c r="F55" i="62"/>
  <c r="E55" i="62"/>
  <c r="D55" i="62"/>
  <c r="C55" i="62"/>
  <c r="H54" i="62"/>
  <c r="F54" i="62"/>
  <c r="E54" i="62"/>
  <c r="D54" i="62"/>
  <c r="C54" i="62"/>
  <c r="H53" i="62"/>
  <c r="F53" i="62"/>
  <c r="E53" i="62"/>
  <c r="C53" i="62"/>
  <c r="H52" i="62"/>
  <c r="F52" i="62"/>
  <c r="E52" i="62"/>
  <c r="C52" i="62"/>
  <c r="H51" i="62"/>
  <c r="F51" i="62"/>
  <c r="E51" i="62"/>
  <c r="C51" i="62"/>
  <c r="H50" i="62"/>
  <c r="F50" i="62"/>
  <c r="E50" i="62"/>
  <c r="C50" i="62"/>
  <c r="H49" i="62"/>
  <c r="F49" i="62"/>
  <c r="E49" i="62"/>
  <c r="C49" i="62"/>
  <c r="H48" i="62"/>
  <c r="F48" i="62"/>
  <c r="E48" i="62"/>
  <c r="D48" i="62"/>
  <c r="C48" i="62"/>
  <c r="H47" i="62"/>
  <c r="F47" i="62"/>
  <c r="E47" i="62"/>
  <c r="D47" i="62"/>
  <c r="C47" i="62"/>
  <c r="H46" i="62"/>
  <c r="F46" i="62"/>
  <c r="E46" i="62"/>
  <c r="C46" i="62"/>
  <c r="H45" i="62"/>
  <c r="F45" i="62"/>
  <c r="E45" i="62"/>
  <c r="C45" i="62"/>
  <c r="M45" i="62" s="1" a="1"/>
  <c r="M45" i="62" s="1"/>
  <c r="H44" i="62"/>
  <c r="F44" i="62"/>
  <c r="E44" i="62"/>
  <c r="C44" i="62"/>
  <c r="H43" i="62"/>
  <c r="F43" i="62"/>
  <c r="E43" i="62"/>
  <c r="C43" i="62"/>
  <c r="H42" i="62"/>
  <c r="F42" i="62"/>
  <c r="E42" i="62"/>
  <c r="C42" i="62"/>
  <c r="H41" i="62"/>
  <c r="F41" i="62"/>
  <c r="E41" i="62"/>
  <c r="D41" i="62"/>
  <c r="C41" i="62"/>
  <c r="H40" i="62"/>
  <c r="F40" i="62"/>
  <c r="E40" i="62"/>
  <c r="D40" i="62"/>
  <c r="C40" i="62"/>
  <c r="H39" i="62"/>
  <c r="F39" i="62"/>
  <c r="E39" i="62"/>
  <c r="C39" i="62"/>
  <c r="H38" i="62"/>
  <c r="F38" i="62"/>
  <c r="E38" i="62"/>
  <c r="C38" i="62"/>
  <c r="H37" i="62"/>
  <c r="F37" i="62"/>
  <c r="E37" i="62"/>
  <c r="C37" i="62"/>
  <c r="H36" i="62"/>
  <c r="F36" i="62"/>
  <c r="E36" i="62"/>
  <c r="C36" i="62"/>
  <c r="H35" i="62"/>
  <c r="F35" i="62"/>
  <c r="E35" i="62"/>
  <c r="C35" i="62"/>
  <c r="H34" i="62"/>
  <c r="F34" i="62"/>
  <c r="E34" i="62"/>
  <c r="D34" i="62"/>
  <c r="C34" i="62"/>
  <c r="M34" i="62" s="1" a="1"/>
  <c r="M34" i="62" s="1"/>
  <c r="H33" i="62"/>
  <c r="F33" i="62"/>
  <c r="E33" i="62"/>
  <c r="D33" i="62"/>
  <c r="C33" i="62"/>
  <c r="H32" i="62"/>
  <c r="F32" i="62"/>
  <c r="E32" i="62"/>
  <c r="C32" i="62"/>
  <c r="M32" i="62" s="1" a="1"/>
  <c r="M32" i="62" s="1"/>
  <c r="H31" i="62"/>
  <c r="F31" i="62"/>
  <c r="E31" i="62"/>
  <c r="C31" i="62"/>
  <c r="H30" i="62"/>
  <c r="F30" i="62"/>
  <c r="E30" i="62"/>
  <c r="C30" i="62"/>
  <c r="H29" i="62"/>
  <c r="F29" i="62"/>
  <c r="E29" i="62"/>
  <c r="C29" i="62"/>
  <c r="F28" i="62"/>
  <c r="E28" i="62"/>
  <c r="C28" i="62"/>
  <c r="M28" i="62" s="1" a="1"/>
  <c r="M28" i="62" s="1"/>
  <c r="H27" i="62"/>
  <c r="F27" i="62"/>
  <c r="E27" i="62"/>
  <c r="D27" i="62"/>
  <c r="C27" i="62"/>
  <c r="M27" i="62" s="1" a="1"/>
  <c r="M27" i="62" s="1"/>
  <c r="H26" i="62"/>
  <c r="F26" i="62"/>
  <c r="E26" i="62"/>
  <c r="D26" i="62"/>
  <c r="C26" i="62"/>
  <c r="M26" i="62" s="1" a="1"/>
  <c r="M26" i="62" s="1"/>
  <c r="H25" i="62"/>
  <c r="F25" i="62"/>
  <c r="E25" i="62"/>
  <c r="C25" i="62"/>
  <c r="H24" i="62"/>
  <c r="F24" i="62"/>
  <c r="E24" i="62"/>
  <c r="C24" i="62"/>
  <c r="H23" i="62"/>
  <c r="F23" i="62"/>
  <c r="E23" i="62"/>
  <c r="C23" i="62"/>
  <c r="H22" i="62"/>
  <c r="F22" i="62"/>
  <c r="E22" i="62"/>
  <c r="C22" i="62"/>
  <c r="M22" i="62" s="1" a="1"/>
  <c r="M22" i="62" s="1"/>
  <c r="F21" i="62"/>
  <c r="E21" i="62"/>
  <c r="C21" i="62"/>
  <c r="M21" i="62" s="1" a="1"/>
  <c r="M21" i="62" s="1"/>
  <c r="H20" i="62"/>
  <c r="F20" i="62"/>
  <c r="E20" i="62"/>
  <c r="D20" i="62"/>
  <c r="C20" i="62"/>
  <c r="M20" i="62" s="1" a="1"/>
  <c r="M20" i="62" s="1"/>
  <c r="H19" i="62"/>
  <c r="F19" i="62"/>
  <c r="E19" i="62"/>
  <c r="D19" i="62"/>
  <c r="C19" i="62"/>
  <c r="H18" i="62"/>
  <c r="F18" i="62"/>
  <c r="E18" i="62"/>
  <c r="C18" i="62"/>
  <c r="H17" i="62"/>
  <c r="F17" i="62"/>
  <c r="E17" i="62"/>
  <c r="C17" i="62"/>
  <c r="H16" i="62"/>
  <c r="F16" i="62"/>
  <c r="E16" i="62"/>
  <c r="C16" i="62"/>
  <c r="H15" i="62"/>
  <c r="F15" i="62"/>
  <c r="E15" i="62"/>
  <c r="C15" i="62"/>
  <c r="H14" i="62"/>
  <c r="F14" i="62"/>
  <c r="E14" i="62"/>
  <c r="M14" i="62" s="1" a="1"/>
  <c r="M14" i="62" s="1"/>
  <c r="H13" i="62"/>
  <c r="F13" i="62"/>
  <c r="E13" i="62"/>
  <c r="D13" i="62"/>
  <c r="C13" i="62"/>
  <c r="M13" i="62" s="1" a="1"/>
  <c r="M13" i="62" s="1"/>
  <c r="A13" i="62"/>
  <c r="A14" i="62" s="1"/>
  <c r="A15" i="62" s="1"/>
  <c r="A16" i="62" s="1"/>
  <c r="A17" i="62" s="1"/>
  <c r="A18" i="62" s="1"/>
  <c r="A19" i="62" s="1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2" i="62" s="1"/>
  <c r="A33" i="62" s="1"/>
  <c r="A34" i="62" s="1"/>
  <c r="A35" i="62" s="1"/>
  <c r="A36" i="62" s="1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50" i="62" s="1"/>
  <c r="A51" i="62" s="1"/>
  <c r="A52" i="62" s="1"/>
  <c r="A53" i="62" s="1"/>
  <c r="A54" i="62" s="1"/>
  <c r="A55" i="62" s="1"/>
  <c r="A56" i="62" s="1"/>
  <c r="A57" i="62" s="1"/>
  <c r="A58" i="62" s="1"/>
  <c r="A59" i="62" s="1"/>
  <c r="A60" i="62" s="1"/>
  <c r="A61" i="62" s="1"/>
  <c r="A62" i="62" s="1"/>
  <c r="A63" i="62" s="1"/>
  <c r="A64" i="62" s="1"/>
  <c r="A65" i="62" s="1"/>
  <c r="A66" i="62" s="1"/>
  <c r="A67" i="62" s="1"/>
  <c r="A68" i="62" s="1"/>
  <c r="A69" i="62" s="1"/>
  <c r="A70" i="62" s="1"/>
  <c r="A71" i="62" s="1"/>
  <c r="A72" i="62" s="1"/>
  <c r="A73" i="62" s="1"/>
  <c r="A74" i="62" s="1"/>
  <c r="A75" i="62" s="1"/>
  <c r="A76" i="62" s="1"/>
  <c r="A77" i="62" s="1"/>
  <c r="A78" i="62" s="1"/>
  <c r="A79" i="62" s="1"/>
  <c r="A80" i="62" s="1"/>
  <c r="A81" i="62" s="1"/>
  <c r="A82" i="62" s="1"/>
  <c r="A83" i="62" s="1"/>
  <c r="A84" i="62" s="1"/>
  <c r="A85" i="62" s="1"/>
  <c r="A86" i="62" s="1"/>
  <c r="A87" i="62" s="1"/>
  <c r="A88" i="62" s="1"/>
  <c r="A89" i="62" s="1"/>
  <c r="A90" i="62" s="1"/>
  <c r="A91" i="62" s="1"/>
  <c r="A92" i="62" s="1"/>
  <c r="A93" i="62" s="1"/>
  <c r="A94" i="62" s="1"/>
  <c r="A95" i="62" s="1"/>
  <c r="A96" i="62" s="1"/>
  <c r="A97" i="62" s="1"/>
  <c r="A98" i="62" s="1"/>
  <c r="A99" i="62" s="1"/>
  <c r="A100" i="62" s="1"/>
  <c r="A101" i="62" s="1"/>
  <c r="A102" i="62" s="1"/>
  <c r="A103" i="62" s="1"/>
  <c r="H12" i="62"/>
  <c r="F12" i="62"/>
  <c r="D12" i="62"/>
  <c r="B5" i="62"/>
  <c r="M14" i="61" a="1"/>
  <c r="M14" i="61" s="1"/>
  <c r="M13" i="61" a="1"/>
  <c r="M13" i="61" s="1"/>
  <c r="M12" i="61" a="1"/>
  <c r="M12" i="61" s="1"/>
  <c r="M15" i="61" a="1"/>
  <c r="M15" i="61" s="1"/>
  <c r="M16" i="61" a="1"/>
  <c r="M16" i="61" s="1"/>
  <c r="M17" i="61" a="1"/>
  <c r="M17" i="61" s="1"/>
  <c r="M18" i="61" a="1"/>
  <c r="M18" i="61" s="1"/>
  <c r="M19" i="61" a="1"/>
  <c r="M19" i="61" s="1"/>
  <c r="M20" i="61" a="1"/>
  <c r="M20" i="61" s="1"/>
  <c r="M21" i="61" a="1"/>
  <c r="M21" i="61" s="1"/>
  <c r="M22" i="61" a="1"/>
  <c r="M22" i="61" s="1"/>
  <c r="M23" i="61" a="1"/>
  <c r="M23" i="61" s="1"/>
  <c r="M24" i="61" a="1"/>
  <c r="M24" i="61" s="1"/>
  <c r="M25" i="61" a="1"/>
  <c r="M25" i="61" s="1"/>
  <c r="M26" i="61" a="1"/>
  <c r="M26" i="61" s="1"/>
  <c r="M27" i="61" a="1"/>
  <c r="M27" i="61" s="1"/>
  <c r="M28" i="61" a="1"/>
  <c r="M28" i="61" s="1"/>
  <c r="M29" i="61" a="1"/>
  <c r="M29" i="61" s="1"/>
  <c r="M30" i="61" a="1"/>
  <c r="M30" i="61" s="1"/>
  <c r="M31" i="61" a="1"/>
  <c r="M31" i="61" s="1"/>
  <c r="M32" i="61" a="1"/>
  <c r="M32" i="61" s="1"/>
  <c r="M33" i="61" a="1"/>
  <c r="M33" i="61" s="1"/>
  <c r="M34" i="61" a="1"/>
  <c r="M34" i="61" s="1"/>
  <c r="M35" i="61" a="1"/>
  <c r="M35" i="61" s="1"/>
  <c r="M36" i="61" a="1"/>
  <c r="M36" i="61" s="1"/>
  <c r="M37" i="61" a="1"/>
  <c r="M37" i="61" s="1"/>
  <c r="M38" i="61" a="1"/>
  <c r="M38" i="61" s="1"/>
  <c r="M39" i="61" a="1"/>
  <c r="M39" i="61" s="1"/>
  <c r="M40" i="61" a="1"/>
  <c r="M40" i="61" s="1"/>
  <c r="M41" i="61" a="1"/>
  <c r="M41" i="61" s="1"/>
  <c r="M42" i="61" a="1"/>
  <c r="M42" i="61" s="1"/>
  <c r="M43" i="61" a="1"/>
  <c r="M43" i="61" s="1"/>
  <c r="M44" i="61" a="1"/>
  <c r="M44" i="61" s="1"/>
  <c r="M45" i="61" a="1"/>
  <c r="M45" i="61" s="1"/>
  <c r="M46" i="61" a="1"/>
  <c r="M46" i="61" s="1"/>
  <c r="M47" i="61" a="1"/>
  <c r="M47" i="61" s="1"/>
  <c r="M48" i="61" a="1"/>
  <c r="M48" i="61" s="1"/>
  <c r="M49" i="61" a="1"/>
  <c r="M49" i="61" s="1"/>
  <c r="M50" i="61" a="1"/>
  <c r="M50" i="61" s="1"/>
  <c r="M51" i="61" a="1"/>
  <c r="M51" i="61" s="1"/>
  <c r="M52" i="61" a="1"/>
  <c r="M52" i="61" s="1"/>
  <c r="M53" i="61" a="1"/>
  <c r="M53" i="61" s="1"/>
  <c r="M54" i="61" a="1"/>
  <c r="M54" i="61" s="1"/>
  <c r="M55" i="61" a="1"/>
  <c r="M55" i="61" s="1"/>
  <c r="M56" i="61" a="1"/>
  <c r="M56" i="61" s="1"/>
  <c r="M57" i="61" a="1"/>
  <c r="M57" i="61" s="1"/>
  <c r="M58" i="61" a="1"/>
  <c r="M58" i="61" s="1"/>
  <c r="M59" i="61" a="1"/>
  <c r="M59" i="61" s="1"/>
  <c r="M60" i="61" a="1"/>
  <c r="M60" i="61" s="1"/>
  <c r="M61" i="61" a="1"/>
  <c r="M61" i="61" s="1"/>
  <c r="M62" i="61" a="1"/>
  <c r="M62" i="61" s="1"/>
  <c r="M63" i="61" a="1"/>
  <c r="M63" i="61" s="1"/>
  <c r="M64" i="61" a="1"/>
  <c r="M64" i="61" s="1"/>
  <c r="M65" i="61" a="1"/>
  <c r="M65" i="61" s="1"/>
  <c r="M66" i="61" a="1"/>
  <c r="M66" i="61" s="1"/>
  <c r="M67" i="61" a="1"/>
  <c r="M67" i="61" s="1"/>
  <c r="M68" i="61" a="1"/>
  <c r="M68" i="61" s="1"/>
  <c r="M69" i="61" a="1"/>
  <c r="M69" i="61" s="1"/>
  <c r="M70" i="61" a="1"/>
  <c r="M70" i="61" s="1"/>
  <c r="M71" i="61" a="1"/>
  <c r="M71" i="61" s="1"/>
  <c r="M72" i="61" a="1"/>
  <c r="M72" i="61" s="1"/>
  <c r="M73" i="61" a="1"/>
  <c r="M73" i="61" s="1"/>
  <c r="M74" i="61" a="1"/>
  <c r="M74" i="61" s="1"/>
  <c r="M75" i="61" a="1"/>
  <c r="M75" i="61" s="1"/>
  <c r="M76" i="61" a="1"/>
  <c r="M76" i="61" s="1"/>
  <c r="M77" i="61" a="1"/>
  <c r="M77" i="61" s="1"/>
  <c r="M78" i="61" a="1"/>
  <c r="M78" i="61" s="1"/>
  <c r="M79" i="61" a="1"/>
  <c r="M79" i="61" s="1"/>
  <c r="M80" i="61" a="1"/>
  <c r="M80" i="61" s="1"/>
  <c r="M81" i="61" a="1"/>
  <c r="M81" i="61" s="1"/>
  <c r="M82" i="61" a="1"/>
  <c r="M82" i="61" s="1"/>
  <c r="M83" i="61" a="1"/>
  <c r="M83" i="61" s="1"/>
  <c r="M84" i="61" a="1"/>
  <c r="M84" i="61" s="1"/>
  <c r="M85" i="61" a="1"/>
  <c r="M85" i="61" s="1"/>
  <c r="M86" i="61" a="1"/>
  <c r="M86" i="61" s="1"/>
  <c r="M87" i="61" a="1"/>
  <c r="M87" i="61" s="1"/>
  <c r="M88" i="61" a="1"/>
  <c r="M88" i="61" s="1"/>
  <c r="M89" i="61" a="1"/>
  <c r="M89" i="61" s="1"/>
  <c r="M90" i="61" a="1"/>
  <c r="M90" i="61" s="1"/>
  <c r="M91" i="61" a="1"/>
  <c r="M91" i="61" s="1"/>
  <c r="M92" i="61" a="1"/>
  <c r="M92" i="61" s="1"/>
  <c r="M93" i="61" a="1"/>
  <c r="M93" i="61" s="1"/>
  <c r="M94" i="61" a="1"/>
  <c r="M94" i="61" s="1"/>
  <c r="M95" i="61" a="1"/>
  <c r="M95" i="61" s="1"/>
  <c r="M96" i="61" a="1"/>
  <c r="M96" i="61" s="1"/>
  <c r="M97" i="61" a="1"/>
  <c r="M97" i="61" s="1"/>
  <c r="M98" i="61" a="1"/>
  <c r="M98" i="61" s="1"/>
  <c r="M99" i="61" a="1"/>
  <c r="M99" i="61" s="1"/>
  <c r="M100" i="61" a="1"/>
  <c r="M100" i="61" s="1"/>
  <c r="M101" i="61" a="1"/>
  <c r="M101" i="61" s="1"/>
  <c r="M102" i="61" a="1"/>
  <c r="M102" i="61" s="1"/>
  <c r="M103" i="61" a="1"/>
  <c r="M103" i="61" s="1"/>
  <c r="H103" i="61"/>
  <c r="F103" i="61"/>
  <c r="E103" i="61"/>
  <c r="D103" i="61"/>
  <c r="C103" i="61"/>
  <c r="H102" i="61"/>
  <c r="F102" i="61"/>
  <c r="E102" i="61"/>
  <c r="C102" i="61"/>
  <c r="H101" i="61"/>
  <c r="F101" i="61"/>
  <c r="E101" i="61"/>
  <c r="C101" i="61"/>
  <c r="H100" i="61"/>
  <c r="F100" i="61"/>
  <c r="E100" i="61"/>
  <c r="C100" i="61"/>
  <c r="H99" i="61"/>
  <c r="F99" i="61"/>
  <c r="E99" i="61"/>
  <c r="C99" i="61"/>
  <c r="H98" i="61"/>
  <c r="F98" i="61"/>
  <c r="E98" i="61"/>
  <c r="C98" i="61"/>
  <c r="H97" i="61"/>
  <c r="F97" i="61"/>
  <c r="E97" i="61"/>
  <c r="D97" i="61"/>
  <c r="C97" i="61"/>
  <c r="H96" i="61"/>
  <c r="F96" i="61"/>
  <c r="E96" i="61"/>
  <c r="D96" i="61"/>
  <c r="C96" i="61"/>
  <c r="H95" i="61"/>
  <c r="F95" i="61"/>
  <c r="E95" i="61"/>
  <c r="C95" i="61"/>
  <c r="H94" i="61"/>
  <c r="F94" i="61"/>
  <c r="E94" i="61"/>
  <c r="C94" i="61"/>
  <c r="H93" i="61"/>
  <c r="F93" i="61"/>
  <c r="E93" i="61"/>
  <c r="C93" i="61"/>
  <c r="H92" i="61"/>
  <c r="F92" i="61"/>
  <c r="E92" i="61"/>
  <c r="C92" i="61"/>
  <c r="H91" i="61"/>
  <c r="F91" i="61"/>
  <c r="E91" i="61"/>
  <c r="C91" i="61"/>
  <c r="H90" i="61"/>
  <c r="F90" i="61"/>
  <c r="E90" i="61"/>
  <c r="D90" i="61"/>
  <c r="C90" i="61"/>
  <c r="H89" i="61"/>
  <c r="F89" i="61"/>
  <c r="E89" i="61"/>
  <c r="D89" i="61"/>
  <c r="C89" i="61"/>
  <c r="H88" i="61"/>
  <c r="F88" i="61"/>
  <c r="E88" i="61"/>
  <c r="C88" i="61"/>
  <c r="H87" i="61"/>
  <c r="F87" i="61"/>
  <c r="E87" i="61"/>
  <c r="C87" i="61"/>
  <c r="H86" i="61"/>
  <c r="F86" i="61"/>
  <c r="E86" i="61"/>
  <c r="C86" i="61"/>
  <c r="H85" i="61"/>
  <c r="F85" i="61"/>
  <c r="E85" i="61"/>
  <c r="C85" i="61"/>
  <c r="H84" i="61"/>
  <c r="F84" i="61"/>
  <c r="E84" i="61"/>
  <c r="C84" i="61"/>
  <c r="H83" i="61"/>
  <c r="F83" i="61"/>
  <c r="E83" i="61"/>
  <c r="D83" i="61"/>
  <c r="C83" i="61"/>
  <c r="H82" i="61"/>
  <c r="F82" i="61"/>
  <c r="E82" i="61"/>
  <c r="D82" i="61"/>
  <c r="C82" i="61"/>
  <c r="H81" i="61"/>
  <c r="F81" i="61"/>
  <c r="E81" i="61"/>
  <c r="C81" i="61"/>
  <c r="H80" i="61"/>
  <c r="F80" i="61"/>
  <c r="E80" i="61"/>
  <c r="C80" i="61"/>
  <c r="H79" i="61"/>
  <c r="F79" i="61"/>
  <c r="E79" i="61"/>
  <c r="C79" i="61"/>
  <c r="H78" i="61"/>
  <c r="F78" i="61"/>
  <c r="E78" i="61"/>
  <c r="C78" i="61"/>
  <c r="H77" i="61"/>
  <c r="F77" i="61"/>
  <c r="E77" i="61"/>
  <c r="C77" i="61"/>
  <c r="H76" i="61"/>
  <c r="F76" i="61"/>
  <c r="E76" i="61"/>
  <c r="D76" i="61"/>
  <c r="C76" i="61"/>
  <c r="H75" i="61"/>
  <c r="F75" i="61"/>
  <c r="E75" i="61"/>
  <c r="D75" i="61"/>
  <c r="C75" i="61"/>
  <c r="H74" i="61"/>
  <c r="F74" i="61"/>
  <c r="E74" i="61"/>
  <c r="C74" i="61"/>
  <c r="H73" i="61"/>
  <c r="F73" i="61"/>
  <c r="E73" i="61"/>
  <c r="C73" i="61"/>
  <c r="H72" i="61"/>
  <c r="F72" i="61"/>
  <c r="E72" i="61"/>
  <c r="C72" i="61"/>
  <c r="H71" i="61"/>
  <c r="F71" i="61"/>
  <c r="E71" i="61"/>
  <c r="C71" i="61"/>
  <c r="H70" i="61"/>
  <c r="F70" i="61"/>
  <c r="E70" i="61"/>
  <c r="C70" i="61"/>
  <c r="H69" i="61"/>
  <c r="F69" i="61"/>
  <c r="E69" i="61"/>
  <c r="D69" i="61"/>
  <c r="C69" i="61"/>
  <c r="H68" i="61"/>
  <c r="F68" i="61"/>
  <c r="E68" i="61"/>
  <c r="D68" i="61"/>
  <c r="C68" i="61"/>
  <c r="H67" i="61"/>
  <c r="F67" i="61"/>
  <c r="E67" i="61"/>
  <c r="C67" i="61"/>
  <c r="H66" i="61"/>
  <c r="F66" i="61"/>
  <c r="E66" i="61"/>
  <c r="C66" i="61"/>
  <c r="H65" i="61"/>
  <c r="F65" i="61"/>
  <c r="E65" i="61"/>
  <c r="C65" i="61"/>
  <c r="H64" i="61"/>
  <c r="F64" i="61"/>
  <c r="E64" i="61"/>
  <c r="C64" i="61"/>
  <c r="H63" i="61"/>
  <c r="F63" i="61"/>
  <c r="E63" i="61"/>
  <c r="C63" i="61"/>
  <c r="H62" i="61"/>
  <c r="F62" i="61"/>
  <c r="E62" i="61"/>
  <c r="D62" i="61"/>
  <c r="C62" i="61"/>
  <c r="H61" i="61"/>
  <c r="F61" i="61"/>
  <c r="E61" i="61"/>
  <c r="D61" i="61"/>
  <c r="C61" i="61"/>
  <c r="H60" i="61"/>
  <c r="F60" i="61"/>
  <c r="E60" i="61"/>
  <c r="C60" i="61"/>
  <c r="H59" i="61"/>
  <c r="F59" i="61"/>
  <c r="E59" i="61"/>
  <c r="C59" i="61"/>
  <c r="H58" i="61"/>
  <c r="F58" i="61"/>
  <c r="E58" i="61"/>
  <c r="C58" i="61"/>
  <c r="H57" i="61"/>
  <c r="F57" i="61"/>
  <c r="E57" i="61"/>
  <c r="C57" i="61"/>
  <c r="H56" i="61"/>
  <c r="F56" i="61"/>
  <c r="E56" i="61"/>
  <c r="C56" i="61"/>
  <c r="H55" i="61"/>
  <c r="F55" i="61"/>
  <c r="E55" i="61"/>
  <c r="D55" i="61"/>
  <c r="C55" i="61"/>
  <c r="H54" i="61"/>
  <c r="F54" i="61"/>
  <c r="E54" i="61"/>
  <c r="D54" i="61"/>
  <c r="C54" i="61"/>
  <c r="H53" i="61"/>
  <c r="F53" i="61"/>
  <c r="E53" i="61"/>
  <c r="C53" i="61"/>
  <c r="H52" i="61"/>
  <c r="F52" i="61"/>
  <c r="E52" i="61"/>
  <c r="C52" i="61"/>
  <c r="H51" i="61"/>
  <c r="F51" i="61"/>
  <c r="E51" i="61"/>
  <c r="C51" i="61"/>
  <c r="H50" i="61"/>
  <c r="F50" i="61"/>
  <c r="E50" i="61"/>
  <c r="C50" i="61"/>
  <c r="H49" i="61"/>
  <c r="F49" i="61"/>
  <c r="E49" i="61"/>
  <c r="C49" i="61"/>
  <c r="H48" i="61"/>
  <c r="F48" i="61"/>
  <c r="E48" i="61"/>
  <c r="D48" i="61"/>
  <c r="C48" i="61"/>
  <c r="H47" i="61"/>
  <c r="F47" i="61"/>
  <c r="E47" i="61"/>
  <c r="D47" i="61"/>
  <c r="C47" i="61"/>
  <c r="H46" i="61"/>
  <c r="F46" i="61"/>
  <c r="E46" i="61"/>
  <c r="C46" i="61"/>
  <c r="H45" i="61"/>
  <c r="F45" i="61"/>
  <c r="E45" i="61"/>
  <c r="C45" i="61"/>
  <c r="H44" i="61"/>
  <c r="F44" i="61"/>
  <c r="E44" i="61"/>
  <c r="C44" i="61"/>
  <c r="H43" i="61"/>
  <c r="F43" i="61"/>
  <c r="E43" i="61"/>
  <c r="C43" i="61"/>
  <c r="H42" i="61"/>
  <c r="F42" i="61"/>
  <c r="E42" i="61"/>
  <c r="C42" i="61"/>
  <c r="H41" i="61"/>
  <c r="F41" i="61"/>
  <c r="E41" i="61"/>
  <c r="D41" i="61"/>
  <c r="C41" i="61"/>
  <c r="H40" i="61"/>
  <c r="F40" i="61"/>
  <c r="E40" i="61"/>
  <c r="D40" i="61"/>
  <c r="C40" i="61"/>
  <c r="H39" i="61"/>
  <c r="F39" i="61"/>
  <c r="E39" i="61"/>
  <c r="C39" i="61"/>
  <c r="H38" i="61"/>
  <c r="F38" i="61"/>
  <c r="E38" i="61"/>
  <c r="C38" i="61"/>
  <c r="H37" i="61"/>
  <c r="F37" i="61"/>
  <c r="E37" i="61"/>
  <c r="C37" i="61"/>
  <c r="H36" i="61"/>
  <c r="F36" i="61"/>
  <c r="E36" i="61"/>
  <c r="C36" i="61"/>
  <c r="H35" i="61"/>
  <c r="F35" i="61"/>
  <c r="E35" i="61"/>
  <c r="C35" i="61"/>
  <c r="H34" i="61"/>
  <c r="F34" i="61"/>
  <c r="E34" i="61"/>
  <c r="D34" i="61"/>
  <c r="C34" i="61"/>
  <c r="H33" i="61"/>
  <c r="F33" i="61"/>
  <c r="E33" i="61"/>
  <c r="D33" i="61"/>
  <c r="C33" i="61"/>
  <c r="H32" i="61"/>
  <c r="F32" i="61"/>
  <c r="E32" i="61"/>
  <c r="C32" i="61"/>
  <c r="H31" i="61"/>
  <c r="F31" i="61"/>
  <c r="E31" i="61"/>
  <c r="C31" i="61"/>
  <c r="H30" i="61"/>
  <c r="F30" i="61"/>
  <c r="E30" i="61"/>
  <c r="C30" i="61"/>
  <c r="H29" i="61"/>
  <c r="F29" i="61"/>
  <c r="E29" i="61"/>
  <c r="C29" i="61"/>
  <c r="F28" i="61"/>
  <c r="E28" i="61"/>
  <c r="C28" i="61"/>
  <c r="H27" i="61"/>
  <c r="F27" i="61"/>
  <c r="E27" i="61"/>
  <c r="D27" i="61"/>
  <c r="C27" i="61"/>
  <c r="H26" i="61"/>
  <c r="F26" i="61"/>
  <c r="E26" i="61"/>
  <c r="D26" i="61"/>
  <c r="C26" i="61"/>
  <c r="H25" i="61"/>
  <c r="F25" i="61"/>
  <c r="E25" i="61"/>
  <c r="C25" i="61"/>
  <c r="H24" i="61"/>
  <c r="F24" i="61"/>
  <c r="E24" i="61"/>
  <c r="C24" i="61"/>
  <c r="H23" i="61"/>
  <c r="F23" i="61"/>
  <c r="E23" i="61"/>
  <c r="C23" i="61"/>
  <c r="H22" i="61"/>
  <c r="F22" i="61"/>
  <c r="E22" i="61"/>
  <c r="C22" i="61"/>
  <c r="F21" i="61"/>
  <c r="E21" i="61"/>
  <c r="C21" i="61"/>
  <c r="H20" i="61"/>
  <c r="F20" i="61"/>
  <c r="E20" i="61"/>
  <c r="D20" i="61"/>
  <c r="C20" i="61"/>
  <c r="H19" i="61"/>
  <c r="F19" i="61"/>
  <c r="E19" i="61"/>
  <c r="D19" i="61"/>
  <c r="C19" i="61"/>
  <c r="H18" i="61"/>
  <c r="F18" i="61"/>
  <c r="E18" i="61"/>
  <c r="C18" i="61"/>
  <c r="H17" i="61"/>
  <c r="F17" i="61"/>
  <c r="E17" i="61"/>
  <c r="C17" i="61"/>
  <c r="H16" i="61"/>
  <c r="F16" i="61"/>
  <c r="E16" i="61"/>
  <c r="C16" i="61"/>
  <c r="H15" i="61"/>
  <c r="F15" i="61"/>
  <c r="E15" i="61"/>
  <c r="C15" i="61"/>
  <c r="H14" i="61"/>
  <c r="F14" i="61"/>
  <c r="E14" i="61"/>
  <c r="H13" i="61"/>
  <c r="F13" i="61"/>
  <c r="E13" i="61"/>
  <c r="D13" i="61"/>
  <c r="C13" i="61"/>
  <c r="A13" i="61"/>
  <c r="A14" i="61" s="1"/>
  <c r="A15" i="61" s="1"/>
  <c r="A16" i="61" s="1"/>
  <c r="A17" i="61" s="1"/>
  <c r="A18" i="61" s="1"/>
  <c r="A19" i="61" s="1"/>
  <c r="A20" i="61" s="1"/>
  <c r="A21" i="61" s="1"/>
  <c r="A22" i="61" s="1"/>
  <c r="A23" i="61" s="1"/>
  <c r="A24" i="61" s="1"/>
  <c r="A25" i="61" s="1"/>
  <c r="A26" i="61" s="1"/>
  <c r="A27" i="61" s="1"/>
  <c r="A28" i="61" s="1"/>
  <c r="A29" i="61" s="1"/>
  <c r="A30" i="61" s="1"/>
  <c r="A31" i="61" s="1"/>
  <c r="A32" i="61" s="1"/>
  <c r="A33" i="61" s="1"/>
  <c r="A34" i="61" s="1"/>
  <c r="A35" i="61" s="1"/>
  <c r="A36" i="61" s="1"/>
  <c r="A37" i="61" s="1"/>
  <c r="A38" i="61" s="1"/>
  <c r="A39" i="61" s="1"/>
  <c r="A40" i="61" s="1"/>
  <c r="A41" i="61" s="1"/>
  <c r="A42" i="61" s="1"/>
  <c r="A43" i="61" s="1"/>
  <c r="A44" i="61" s="1"/>
  <c r="A45" i="61" s="1"/>
  <c r="A46" i="61" s="1"/>
  <c r="A47" i="61" s="1"/>
  <c r="A48" i="61" s="1"/>
  <c r="A49" i="61" s="1"/>
  <c r="A50" i="61" s="1"/>
  <c r="A51" i="61" s="1"/>
  <c r="A52" i="61" s="1"/>
  <c r="A53" i="61" s="1"/>
  <c r="A54" i="61" s="1"/>
  <c r="A55" i="61" s="1"/>
  <c r="A56" i="61" s="1"/>
  <c r="A57" i="61" s="1"/>
  <c r="A58" i="61" s="1"/>
  <c r="A59" i="61" s="1"/>
  <c r="A60" i="61" s="1"/>
  <c r="A61" i="61" s="1"/>
  <c r="A62" i="61" s="1"/>
  <c r="A63" i="61" s="1"/>
  <c r="A64" i="61" s="1"/>
  <c r="A65" i="61" s="1"/>
  <c r="A66" i="61" s="1"/>
  <c r="A67" i="61" s="1"/>
  <c r="A68" i="61" s="1"/>
  <c r="A69" i="61" s="1"/>
  <c r="A70" i="61" s="1"/>
  <c r="A71" i="61" s="1"/>
  <c r="A72" i="61" s="1"/>
  <c r="A73" i="61" s="1"/>
  <c r="A74" i="61" s="1"/>
  <c r="A75" i="61" s="1"/>
  <c r="A76" i="61" s="1"/>
  <c r="A77" i="61" s="1"/>
  <c r="A78" i="61" s="1"/>
  <c r="A79" i="61" s="1"/>
  <c r="A80" i="61" s="1"/>
  <c r="A81" i="61" s="1"/>
  <c r="A82" i="61" s="1"/>
  <c r="A83" i="61" s="1"/>
  <c r="A84" i="61" s="1"/>
  <c r="A85" i="61" s="1"/>
  <c r="A86" i="61" s="1"/>
  <c r="A87" i="61" s="1"/>
  <c r="A88" i="61" s="1"/>
  <c r="A89" i="61" s="1"/>
  <c r="A90" i="61" s="1"/>
  <c r="A91" i="61" s="1"/>
  <c r="A92" i="61" s="1"/>
  <c r="A93" i="61" s="1"/>
  <c r="A94" i="61" s="1"/>
  <c r="A95" i="61" s="1"/>
  <c r="A96" i="61" s="1"/>
  <c r="A97" i="61" s="1"/>
  <c r="A98" i="61" s="1"/>
  <c r="A99" i="61" s="1"/>
  <c r="A100" i="61" s="1"/>
  <c r="A101" i="61" s="1"/>
  <c r="A102" i="61" s="1"/>
  <c r="A103" i="61" s="1"/>
  <c r="H12" i="61"/>
  <c r="F12" i="61"/>
  <c r="D12" i="61"/>
  <c r="B4" i="61"/>
  <c r="M24" i="62" l="1" a="1"/>
  <c r="M24" i="62" s="1"/>
  <c r="M35" i="62" a="1"/>
  <c r="M35" i="62" s="1"/>
  <c r="M67" i="62" a="1"/>
  <c r="M67" i="62" s="1"/>
  <c r="M101" i="62" a="1"/>
  <c r="M101" i="62" s="1"/>
  <c r="M15" i="62" a="1"/>
  <c r="M15" i="62" s="1"/>
  <c r="M17" i="62" a="1"/>
  <c r="M17" i="62" s="1"/>
  <c r="M19" i="62" a="1"/>
  <c r="M19" i="62" s="1"/>
  <c r="M38" i="62" a="1"/>
  <c r="M38" i="62" s="1"/>
  <c r="M49" i="62" a="1"/>
  <c r="M49" i="62" s="1"/>
  <c r="M64" i="62" a="1"/>
  <c r="M64" i="62" s="1"/>
  <c r="M81" i="62" a="1"/>
  <c r="M81" i="62" s="1"/>
  <c r="M96" i="62" a="1"/>
  <c r="M96" i="62" s="1"/>
  <c r="M43" i="62" a="1"/>
  <c r="M43" i="62" s="1"/>
  <c r="M29" i="62" a="1"/>
  <c r="M29" i="62" s="1"/>
  <c r="M31" i="62" a="1"/>
  <c r="M31" i="62" s="1"/>
  <c r="M51" i="62" a="1"/>
  <c r="M51" i="62" s="1"/>
  <c r="M61" i="62" a="1"/>
  <c r="M61" i="62" s="1"/>
  <c r="M70" i="62" a="1"/>
  <c r="M70" i="62" s="1"/>
  <c r="M85" i="62" a="1"/>
  <c r="M85" i="62" s="1"/>
  <c r="M100" i="62" a="1"/>
  <c r="M100" i="62" s="1"/>
  <c r="M40" i="62" a="1"/>
  <c r="M40" i="62" s="1"/>
  <c r="M76" i="62" a="1"/>
  <c r="M76" i="62" s="1"/>
  <c r="M83" i="62" a="1"/>
  <c r="M83" i="62" s="1"/>
  <c r="M87" i="62" a="1"/>
  <c r="M87" i="62" s="1"/>
  <c r="M89" i="62" a="1"/>
  <c r="M89" i="62" s="1"/>
  <c r="M55" i="62" a="1"/>
  <c r="M55" i="62" s="1"/>
  <c r="M16" i="62" a="1"/>
  <c r="M16" i="62" s="1"/>
  <c r="M48" i="62" a="1"/>
  <c r="M48" i="62" s="1"/>
  <c r="M54" i="62" a="1"/>
  <c r="M54" i="62" s="1"/>
  <c r="M63" i="62" a="1"/>
  <c r="M63" i="62" s="1"/>
  <c r="M65" i="62" a="1"/>
  <c r="M65" i="62" s="1"/>
  <c r="M80" i="62" a="1"/>
  <c r="M80" i="62" s="1"/>
  <c r="M95" i="62" a="1"/>
  <c r="M95" i="62" s="1"/>
  <c r="T21" i="69"/>
  <c r="U21" i="69" s="1"/>
  <c r="M21" i="69"/>
  <c r="N23" i="69"/>
  <c r="K22" i="69"/>
  <c r="L22" i="69" s="1"/>
  <c r="C22" i="67"/>
  <c r="F22" i="67"/>
  <c r="G22" i="67" s="1"/>
  <c r="H22" i="67" s="1"/>
  <c r="A23" i="67"/>
  <c r="D22" i="67"/>
  <c r="E22" i="67" s="1"/>
  <c r="M22" i="63" a="1"/>
  <c r="M22" i="63" s="1"/>
  <c r="M69" i="63" a="1"/>
  <c r="M69" i="63" s="1"/>
  <c r="M24" i="63" a="1"/>
  <c r="M24" i="63" s="1"/>
  <c r="M30" i="63" a="1"/>
  <c r="M30" i="63" s="1"/>
  <c r="M32" i="63" a="1"/>
  <c r="M32" i="63" s="1"/>
  <c r="M45" i="63" a="1"/>
  <c r="M45" i="63" s="1"/>
  <c r="M58" i="63" a="1"/>
  <c r="M58" i="63" s="1"/>
  <c r="M71" i="63" a="1"/>
  <c r="M71" i="63" s="1"/>
  <c r="M73" i="63" a="1"/>
  <c r="M73" i="63" s="1"/>
  <c r="M76" i="63" a="1"/>
  <c r="M76" i="63" s="1"/>
  <c r="M84" i="63" a="1"/>
  <c r="M84" i="63" s="1"/>
  <c r="M86" i="63" a="1"/>
  <c r="M86" i="63" s="1"/>
  <c r="M97" i="63" a="1"/>
  <c r="M97" i="63" s="1"/>
  <c r="M20" i="63" a="1"/>
  <c r="M20" i="63" s="1"/>
  <c r="M27" i="63" a="1"/>
  <c r="M27" i="63" s="1"/>
  <c r="M31" i="63" a="1"/>
  <c r="M31" i="63" s="1"/>
  <c r="M36" i="63" a="1"/>
  <c r="M36" i="63" s="1"/>
  <c r="M44" i="63" a="1"/>
  <c r="M44" i="63" s="1"/>
  <c r="M59" i="63" a="1"/>
  <c r="M59" i="63" s="1"/>
  <c r="M85" i="63" a="1"/>
  <c r="M85" i="63" s="1"/>
  <c r="M51" i="63" a="1"/>
  <c r="M51" i="63" s="1"/>
  <c r="M68" i="63" a="1"/>
  <c r="M68" i="63" s="1"/>
  <c r="M79" i="63" a="1"/>
  <c r="M79" i="63" s="1"/>
  <c r="M83" i="63" a="1"/>
  <c r="M83" i="63" s="1"/>
  <c r="M92" i="63" a="1"/>
  <c r="M92" i="63" s="1"/>
  <c r="M87" i="63" a="1"/>
  <c r="M87" i="63" s="1"/>
  <c r="M89" i="63" a="1"/>
  <c r="M89" i="63" s="1"/>
  <c r="M28" i="63" a="1"/>
  <c r="M28" i="63" s="1"/>
  <c r="M39" i="63" a="1"/>
  <c r="M39" i="63" s="1"/>
  <c r="M48" i="63" a="1"/>
  <c r="M48" i="63" s="1"/>
  <c r="M52" i="63" a="1"/>
  <c r="M52" i="63" s="1"/>
  <c r="M54" i="63" a="1"/>
  <c r="M54" i="63" s="1"/>
  <c r="M80" i="63" a="1"/>
  <c r="M80" i="63" s="1"/>
  <c r="M95" i="63" a="1"/>
  <c r="M95" i="63" s="1"/>
  <c r="M37" i="63" a="1"/>
  <c r="M37" i="63" s="1"/>
  <c r="M53" i="63" a="1"/>
  <c r="M53" i="63" s="1"/>
  <c r="M93" i="63" a="1"/>
  <c r="M93" i="63" s="1"/>
  <c r="N12" i="63"/>
  <c r="O12" i="63" s="1"/>
  <c r="M16" i="63" a="1"/>
  <c r="M16" i="63" s="1"/>
  <c r="M102" i="63" a="1"/>
  <c r="M102" i="63" s="1"/>
  <c r="M15" i="63" a="1"/>
  <c r="M15" i="63" s="1"/>
  <c r="M38" i="63" a="1"/>
  <c r="M38" i="63" s="1"/>
  <c r="M47" i="63" a="1"/>
  <c r="M47" i="63" s="1"/>
  <c r="M63" i="63" a="1"/>
  <c r="M63" i="63" s="1"/>
  <c r="M100" i="63" a="1"/>
  <c r="M100" i="63" s="1"/>
  <c r="M14" i="63" a="1"/>
  <c r="M14" i="63" s="1"/>
  <c r="M55" i="63" a="1"/>
  <c r="M55" i="63" s="1"/>
  <c r="M21" i="63" a="1"/>
  <c r="M21" i="63" s="1"/>
  <c r="M29" i="63" a="1"/>
  <c r="M29" i="63" s="1"/>
  <c r="M42" i="63" a="1"/>
  <c r="M42" i="63" s="1"/>
  <c r="M57" i="63" a="1"/>
  <c r="M57" i="63" s="1"/>
  <c r="M62" i="63" a="1"/>
  <c r="M62" i="63" s="1"/>
  <c r="M74" i="63" a="1"/>
  <c r="M74" i="63" s="1"/>
  <c r="M77" i="63" a="1"/>
  <c r="M77" i="63" s="1"/>
  <c r="M78" i="63" a="1"/>
  <c r="M78" i="63" s="1"/>
  <c r="M94" i="63" a="1"/>
  <c r="M94" i="63" s="1"/>
  <c r="M33" i="63" a="1"/>
  <c r="M33" i="63" s="1"/>
  <c r="M49" i="63" a="1"/>
  <c r="M49" i="63" s="1"/>
  <c r="M61" i="63" a="1"/>
  <c r="M61" i="63" s="1"/>
  <c r="M65" i="63" a="1"/>
  <c r="M65" i="63" s="1"/>
  <c r="M70" i="63" a="1"/>
  <c r="M70" i="63" s="1"/>
  <c r="M81" i="63" a="1"/>
  <c r="M81" i="63" s="1"/>
  <c r="M18" i="63" a="1"/>
  <c r="M18" i="63" s="1"/>
  <c r="M50" i="63" a="1"/>
  <c r="M50" i="63" s="1"/>
  <c r="M66" i="63" a="1"/>
  <c r="M66" i="63" s="1"/>
  <c r="M82" i="63" a="1"/>
  <c r="M82" i="63" s="1"/>
  <c r="M13" i="63" a="1"/>
  <c r="M13" i="63" s="1"/>
  <c r="L13" i="63" s="1"/>
  <c r="M26" i="63" a="1"/>
  <c r="M26" i="63" s="1"/>
  <c r="M41" i="63" a="1"/>
  <c r="M41" i="63" s="1"/>
  <c r="M46" i="63" a="1"/>
  <c r="M46" i="63" s="1"/>
  <c r="M98" i="63" a="1"/>
  <c r="M98" i="63" s="1"/>
  <c r="M52" i="62" a="1"/>
  <c r="M52" i="62" s="1"/>
  <c r="M68" i="62" a="1"/>
  <c r="M68" i="62" s="1"/>
  <c r="M23" i="62" a="1"/>
  <c r="M23" i="62" s="1"/>
  <c r="M37" i="62" a="1"/>
  <c r="M37" i="62" s="1"/>
  <c r="M39" i="62" a="1"/>
  <c r="M39" i="62" s="1"/>
  <c r="M41" i="62" a="1"/>
  <c r="M41" i="62" s="1"/>
  <c r="M84" i="62" a="1"/>
  <c r="M84" i="62" s="1"/>
  <c r="M90" i="62" a="1"/>
  <c r="M90" i="62" s="1"/>
  <c r="M93" i="62" a="1"/>
  <c r="M93" i="62" s="1"/>
  <c r="M12" i="62" a="1"/>
  <c r="M12" i="62" s="1"/>
  <c r="L12" i="62" s="1"/>
  <c r="M36" i="62" a="1"/>
  <c r="M36" i="62" s="1"/>
  <c r="M44" i="62" a="1"/>
  <c r="M44" i="62" s="1"/>
  <c r="M47" i="62" a="1"/>
  <c r="M47" i="62" s="1"/>
  <c r="M53" i="62" a="1"/>
  <c r="M53" i="62" s="1"/>
  <c r="M92" i="62" a="1"/>
  <c r="M92" i="62" s="1"/>
  <c r="M99" i="62" a="1"/>
  <c r="M99" i="62" s="1"/>
  <c r="M57" i="62" a="1"/>
  <c r="M57" i="62" s="1"/>
  <c r="M62" i="62" a="1"/>
  <c r="M62" i="62" s="1"/>
  <c r="M74" i="62" a="1"/>
  <c r="M74" i="62" s="1"/>
  <c r="M77" i="62" a="1"/>
  <c r="M77" i="62" s="1"/>
  <c r="M78" i="62" a="1"/>
  <c r="M78" i="62" s="1"/>
  <c r="M94" i="62" a="1"/>
  <c r="M94" i="62" s="1"/>
  <c r="M25" i="62" a="1"/>
  <c r="M25" i="62" s="1"/>
  <c r="M30" i="62" a="1"/>
  <c r="M30" i="62" s="1"/>
  <c r="M42" i="62" a="1"/>
  <c r="M42" i="62" s="1"/>
  <c r="M50" i="62" a="1"/>
  <c r="M50" i="62" s="1"/>
  <c r="M66" i="62" a="1"/>
  <c r="M66" i="62" s="1"/>
  <c r="M82" i="62" a="1"/>
  <c r="M82" i="62" s="1"/>
  <c r="M33" i="62" a="1"/>
  <c r="M33" i="62" s="1"/>
  <c r="M46" i="62" a="1"/>
  <c r="M46" i="62" s="1"/>
  <c r="M98" i="62" a="1"/>
  <c r="M98" i="62" s="1"/>
  <c r="M18" i="62" a="1"/>
  <c r="M18" i="62" s="1"/>
  <c r="M73" i="62" a="1"/>
  <c r="M73" i="62" s="1"/>
  <c r="L12" i="61"/>
  <c r="L13" i="61" s="1"/>
  <c r="I108" i="58"/>
  <c r="G108" i="58"/>
  <c r="F108" i="58"/>
  <c r="E108" i="58"/>
  <c r="D108" i="58"/>
  <c r="I107" i="58"/>
  <c r="G107" i="58"/>
  <c r="F107" i="58"/>
  <c r="D107" i="58"/>
  <c r="I106" i="58"/>
  <c r="G106" i="58"/>
  <c r="F106" i="58"/>
  <c r="D106" i="58"/>
  <c r="I105" i="58"/>
  <c r="G105" i="58"/>
  <c r="F105" i="58"/>
  <c r="D105" i="58"/>
  <c r="I104" i="58"/>
  <c r="G104" i="58"/>
  <c r="F104" i="58"/>
  <c r="D104" i="58"/>
  <c r="I103" i="58"/>
  <c r="G103" i="58"/>
  <c r="F103" i="58"/>
  <c r="D103" i="58"/>
  <c r="I102" i="58"/>
  <c r="G102" i="58"/>
  <c r="F102" i="58"/>
  <c r="E102" i="58"/>
  <c r="D102" i="58"/>
  <c r="I101" i="58"/>
  <c r="G101" i="58"/>
  <c r="F101" i="58"/>
  <c r="E101" i="58"/>
  <c r="D101" i="58"/>
  <c r="I100" i="58"/>
  <c r="G100" i="58"/>
  <c r="F100" i="58"/>
  <c r="D100" i="58"/>
  <c r="I99" i="58"/>
  <c r="G99" i="58"/>
  <c r="F99" i="58"/>
  <c r="D99" i="58"/>
  <c r="I98" i="58"/>
  <c r="G98" i="58"/>
  <c r="F98" i="58"/>
  <c r="D98" i="58"/>
  <c r="I97" i="58"/>
  <c r="G97" i="58"/>
  <c r="F97" i="58"/>
  <c r="D97" i="58"/>
  <c r="I96" i="58"/>
  <c r="G96" i="58"/>
  <c r="F96" i="58"/>
  <c r="D96" i="58"/>
  <c r="I95" i="58"/>
  <c r="G95" i="58"/>
  <c r="F95" i="58"/>
  <c r="E95" i="58"/>
  <c r="D95" i="58"/>
  <c r="I94" i="58"/>
  <c r="G94" i="58"/>
  <c r="F94" i="58"/>
  <c r="E94" i="58"/>
  <c r="D94" i="58"/>
  <c r="I93" i="58"/>
  <c r="G93" i="58"/>
  <c r="F93" i="58"/>
  <c r="D93" i="58"/>
  <c r="I92" i="58"/>
  <c r="G92" i="58"/>
  <c r="F92" i="58"/>
  <c r="D92" i="58"/>
  <c r="I91" i="58"/>
  <c r="G91" i="58"/>
  <c r="F91" i="58"/>
  <c r="D91" i="58"/>
  <c r="I90" i="58"/>
  <c r="G90" i="58"/>
  <c r="F90" i="58"/>
  <c r="D90" i="58"/>
  <c r="I89" i="58"/>
  <c r="G89" i="58"/>
  <c r="F89" i="58"/>
  <c r="D89" i="58"/>
  <c r="I88" i="58"/>
  <c r="G88" i="58"/>
  <c r="F88" i="58"/>
  <c r="E88" i="58"/>
  <c r="D88" i="58"/>
  <c r="I87" i="58"/>
  <c r="G87" i="58"/>
  <c r="F87" i="58"/>
  <c r="E87" i="58"/>
  <c r="D87" i="58"/>
  <c r="I86" i="58"/>
  <c r="G86" i="58"/>
  <c r="F86" i="58"/>
  <c r="D86" i="58"/>
  <c r="I85" i="58"/>
  <c r="G85" i="58"/>
  <c r="F85" i="58"/>
  <c r="D85" i="58"/>
  <c r="I84" i="58"/>
  <c r="G84" i="58"/>
  <c r="F84" i="58"/>
  <c r="D84" i="58"/>
  <c r="I83" i="58"/>
  <c r="G83" i="58"/>
  <c r="F83" i="58"/>
  <c r="D83" i="58"/>
  <c r="I82" i="58"/>
  <c r="G82" i="58"/>
  <c r="F82" i="58"/>
  <c r="D82" i="58"/>
  <c r="I81" i="58"/>
  <c r="G81" i="58"/>
  <c r="F81" i="58"/>
  <c r="E81" i="58"/>
  <c r="D81" i="58"/>
  <c r="I80" i="58"/>
  <c r="G80" i="58"/>
  <c r="F80" i="58"/>
  <c r="E80" i="58"/>
  <c r="D80" i="58"/>
  <c r="I79" i="58"/>
  <c r="G79" i="58"/>
  <c r="F79" i="58"/>
  <c r="D79" i="58"/>
  <c r="I78" i="58"/>
  <c r="G78" i="58"/>
  <c r="F78" i="58"/>
  <c r="D78" i="58"/>
  <c r="I77" i="58"/>
  <c r="G77" i="58"/>
  <c r="F77" i="58"/>
  <c r="D77" i="58"/>
  <c r="I76" i="58"/>
  <c r="G76" i="58"/>
  <c r="F76" i="58"/>
  <c r="D76" i="58"/>
  <c r="I75" i="58"/>
  <c r="G75" i="58"/>
  <c r="F75" i="58"/>
  <c r="D75" i="58"/>
  <c r="I74" i="58"/>
  <c r="G74" i="58"/>
  <c r="F74" i="58"/>
  <c r="E74" i="58"/>
  <c r="D74" i="58"/>
  <c r="I73" i="58"/>
  <c r="G73" i="58"/>
  <c r="F73" i="58"/>
  <c r="E73" i="58"/>
  <c r="D73" i="58"/>
  <c r="I72" i="58"/>
  <c r="G72" i="58"/>
  <c r="F72" i="58"/>
  <c r="D72" i="58"/>
  <c r="I71" i="58"/>
  <c r="G71" i="58"/>
  <c r="F71" i="58"/>
  <c r="D71" i="58"/>
  <c r="I70" i="58"/>
  <c r="G70" i="58"/>
  <c r="F70" i="58"/>
  <c r="D70" i="58"/>
  <c r="I69" i="58"/>
  <c r="G69" i="58"/>
  <c r="F69" i="58"/>
  <c r="D69" i="58"/>
  <c r="I68" i="58"/>
  <c r="G68" i="58"/>
  <c r="F68" i="58"/>
  <c r="D68" i="58"/>
  <c r="I67" i="58"/>
  <c r="G67" i="58"/>
  <c r="F67" i="58"/>
  <c r="E67" i="58"/>
  <c r="D67" i="58"/>
  <c r="I66" i="58"/>
  <c r="G66" i="58"/>
  <c r="F66" i="58"/>
  <c r="E66" i="58"/>
  <c r="D66" i="58"/>
  <c r="I65" i="58"/>
  <c r="G65" i="58"/>
  <c r="F65" i="58"/>
  <c r="D65" i="58"/>
  <c r="I64" i="58"/>
  <c r="G64" i="58"/>
  <c r="F64" i="58"/>
  <c r="D64" i="58"/>
  <c r="I63" i="58"/>
  <c r="G63" i="58"/>
  <c r="F63" i="58"/>
  <c r="D63" i="58"/>
  <c r="I62" i="58"/>
  <c r="G62" i="58"/>
  <c r="F62" i="58"/>
  <c r="D62" i="58"/>
  <c r="I61" i="58"/>
  <c r="G61" i="58"/>
  <c r="F61" i="58"/>
  <c r="D61" i="58"/>
  <c r="I60" i="58"/>
  <c r="G60" i="58"/>
  <c r="F60" i="58"/>
  <c r="E60" i="58"/>
  <c r="D60" i="58"/>
  <c r="I59" i="58"/>
  <c r="G59" i="58"/>
  <c r="F59" i="58"/>
  <c r="E59" i="58"/>
  <c r="D59" i="58"/>
  <c r="I58" i="58"/>
  <c r="G58" i="58"/>
  <c r="F58" i="58"/>
  <c r="D58" i="58"/>
  <c r="I57" i="58"/>
  <c r="G57" i="58"/>
  <c r="F57" i="58"/>
  <c r="D57" i="58"/>
  <c r="I56" i="58"/>
  <c r="G56" i="58"/>
  <c r="F56" i="58"/>
  <c r="D56" i="58"/>
  <c r="I55" i="58"/>
  <c r="G55" i="58"/>
  <c r="F55" i="58"/>
  <c r="D55" i="58"/>
  <c r="I54" i="58"/>
  <c r="G54" i="58"/>
  <c r="F54" i="58"/>
  <c r="D54" i="58"/>
  <c r="I53" i="58"/>
  <c r="G53" i="58"/>
  <c r="F53" i="58"/>
  <c r="E53" i="58"/>
  <c r="D53" i="58"/>
  <c r="I52" i="58"/>
  <c r="G52" i="58"/>
  <c r="F52" i="58"/>
  <c r="E52" i="58"/>
  <c r="D52" i="58"/>
  <c r="I51" i="58"/>
  <c r="G51" i="58"/>
  <c r="F51" i="58"/>
  <c r="D51" i="58"/>
  <c r="I50" i="58"/>
  <c r="G50" i="58"/>
  <c r="F50" i="58"/>
  <c r="D50" i="58"/>
  <c r="I49" i="58"/>
  <c r="G49" i="58"/>
  <c r="F49" i="58"/>
  <c r="D49" i="58"/>
  <c r="I48" i="58"/>
  <c r="G48" i="58"/>
  <c r="F48" i="58"/>
  <c r="D48" i="58"/>
  <c r="I47" i="58"/>
  <c r="G47" i="58"/>
  <c r="F47" i="58"/>
  <c r="D47" i="58"/>
  <c r="I46" i="58"/>
  <c r="G46" i="58"/>
  <c r="F46" i="58"/>
  <c r="E46" i="58"/>
  <c r="D46" i="58"/>
  <c r="I45" i="58"/>
  <c r="G45" i="58"/>
  <c r="F45" i="58"/>
  <c r="E45" i="58"/>
  <c r="D45" i="58"/>
  <c r="I44" i="58"/>
  <c r="G44" i="58"/>
  <c r="F44" i="58"/>
  <c r="D44" i="58"/>
  <c r="I43" i="58"/>
  <c r="G43" i="58"/>
  <c r="F43" i="58"/>
  <c r="D43" i="58"/>
  <c r="I42" i="58"/>
  <c r="G42" i="58"/>
  <c r="F42" i="58"/>
  <c r="D42" i="58"/>
  <c r="I41" i="58"/>
  <c r="G41" i="58"/>
  <c r="F41" i="58"/>
  <c r="D41" i="58"/>
  <c r="I40" i="58"/>
  <c r="G40" i="58"/>
  <c r="F40" i="58"/>
  <c r="D40" i="58"/>
  <c r="I39" i="58"/>
  <c r="G39" i="58"/>
  <c r="F39" i="58"/>
  <c r="E39" i="58"/>
  <c r="D39" i="58"/>
  <c r="I38" i="58"/>
  <c r="G38" i="58"/>
  <c r="F38" i="58"/>
  <c r="E38" i="58"/>
  <c r="D38" i="58"/>
  <c r="I37" i="58"/>
  <c r="G37" i="58"/>
  <c r="F37" i="58"/>
  <c r="D37" i="58"/>
  <c r="I36" i="58"/>
  <c r="G36" i="58"/>
  <c r="F36" i="58"/>
  <c r="D36" i="58"/>
  <c r="I35" i="58"/>
  <c r="G35" i="58"/>
  <c r="F35" i="58"/>
  <c r="D35" i="58"/>
  <c r="I34" i="58"/>
  <c r="G34" i="58"/>
  <c r="F34" i="58"/>
  <c r="D34" i="58"/>
  <c r="G33" i="58"/>
  <c r="F33" i="58"/>
  <c r="D33" i="58"/>
  <c r="I32" i="58"/>
  <c r="G32" i="58"/>
  <c r="F32" i="58"/>
  <c r="E32" i="58"/>
  <c r="D32" i="58"/>
  <c r="I31" i="58"/>
  <c r="G31" i="58"/>
  <c r="F31" i="58"/>
  <c r="E31" i="58"/>
  <c r="D31" i="58"/>
  <c r="I30" i="58"/>
  <c r="G30" i="58"/>
  <c r="F30" i="58"/>
  <c r="D30" i="58"/>
  <c r="I29" i="58"/>
  <c r="G29" i="58"/>
  <c r="F29" i="58"/>
  <c r="D29" i="58"/>
  <c r="I28" i="58"/>
  <c r="G28" i="58"/>
  <c r="F28" i="58"/>
  <c r="D28" i="58"/>
  <c r="I27" i="58"/>
  <c r="G27" i="58"/>
  <c r="F27" i="58"/>
  <c r="D27" i="58"/>
  <c r="G26" i="58"/>
  <c r="F26" i="58"/>
  <c r="D26" i="58"/>
  <c r="I25" i="58"/>
  <c r="G25" i="58"/>
  <c r="F25" i="58"/>
  <c r="E25" i="58"/>
  <c r="D25" i="58"/>
  <c r="I24" i="58"/>
  <c r="G24" i="58"/>
  <c r="F24" i="58"/>
  <c r="E24" i="58"/>
  <c r="D24" i="58"/>
  <c r="I23" i="58"/>
  <c r="G23" i="58"/>
  <c r="F23" i="58"/>
  <c r="D23" i="58"/>
  <c r="I22" i="58"/>
  <c r="G22" i="58"/>
  <c r="F22" i="58"/>
  <c r="D22" i="58"/>
  <c r="I21" i="58"/>
  <c r="G21" i="58"/>
  <c r="F21" i="58"/>
  <c r="D21" i="58"/>
  <c r="I20" i="58"/>
  <c r="G20" i="58"/>
  <c r="F20" i="58"/>
  <c r="D20" i="58"/>
  <c r="B20" i="58"/>
  <c r="B21" i="58" s="1"/>
  <c r="B22" i="58" s="1"/>
  <c r="B23" i="58" s="1"/>
  <c r="B24" i="58" s="1"/>
  <c r="B25" i="58" s="1"/>
  <c r="B26" i="58" s="1"/>
  <c r="B27" i="58" s="1"/>
  <c r="B28" i="58" s="1"/>
  <c r="B29" i="58" s="1"/>
  <c r="B30" i="58" s="1"/>
  <c r="B31" i="58" s="1"/>
  <c r="B32" i="58" s="1"/>
  <c r="B33" i="58" s="1"/>
  <c r="B34" i="58" s="1"/>
  <c r="B35" i="58" s="1"/>
  <c r="B36" i="58" s="1"/>
  <c r="B37" i="58" s="1"/>
  <c r="B38" i="58" s="1"/>
  <c r="B39" i="58" s="1"/>
  <c r="B40" i="58" s="1"/>
  <c r="B41" i="58" s="1"/>
  <c r="B42" i="58" s="1"/>
  <c r="B43" i="58" s="1"/>
  <c r="B44" i="58" s="1"/>
  <c r="B45" i="58" s="1"/>
  <c r="B46" i="58" s="1"/>
  <c r="B47" i="58" s="1"/>
  <c r="B48" i="58" s="1"/>
  <c r="B49" i="58" s="1"/>
  <c r="B50" i="58" s="1"/>
  <c r="B51" i="58" s="1"/>
  <c r="B52" i="58" s="1"/>
  <c r="B53" i="58" s="1"/>
  <c r="B54" i="58" s="1"/>
  <c r="B55" i="58" s="1"/>
  <c r="B56" i="58" s="1"/>
  <c r="B57" i="58" s="1"/>
  <c r="B58" i="58" s="1"/>
  <c r="B59" i="58" s="1"/>
  <c r="B60" i="58" s="1"/>
  <c r="B61" i="58" s="1"/>
  <c r="B62" i="58" s="1"/>
  <c r="B63" i="58" s="1"/>
  <c r="B64" i="58" s="1"/>
  <c r="B65" i="58" s="1"/>
  <c r="B66" i="58" s="1"/>
  <c r="B67" i="58" s="1"/>
  <c r="B68" i="58" s="1"/>
  <c r="B69" i="58" s="1"/>
  <c r="B70" i="58" s="1"/>
  <c r="B71" i="58" s="1"/>
  <c r="B72" i="58" s="1"/>
  <c r="B73" i="58" s="1"/>
  <c r="B74" i="58" s="1"/>
  <c r="B75" i="58" s="1"/>
  <c r="B76" i="58" s="1"/>
  <c r="B77" i="58" s="1"/>
  <c r="B78" i="58" s="1"/>
  <c r="B79" i="58" s="1"/>
  <c r="B80" i="58" s="1"/>
  <c r="B81" i="58" s="1"/>
  <c r="B82" i="58" s="1"/>
  <c r="B83" i="58" s="1"/>
  <c r="B84" i="58" s="1"/>
  <c r="B85" i="58" s="1"/>
  <c r="B86" i="58" s="1"/>
  <c r="B87" i="58" s="1"/>
  <c r="B88" i="58" s="1"/>
  <c r="B89" i="58" s="1"/>
  <c r="B90" i="58" s="1"/>
  <c r="B91" i="58" s="1"/>
  <c r="B92" i="58" s="1"/>
  <c r="B93" i="58" s="1"/>
  <c r="B94" i="58" s="1"/>
  <c r="B95" i="58" s="1"/>
  <c r="B96" i="58" s="1"/>
  <c r="B97" i="58" s="1"/>
  <c r="B98" i="58" s="1"/>
  <c r="B99" i="58" s="1"/>
  <c r="B100" i="58" s="1"/>
  <c r="B101" i="58" s="1"/>
  <c r="B102" i="58" s="1"/>
  <c r="B103" i="58" s="1"/>
  <c r="B104" i="58" s="1"/>
  <c r="B105" i="58" s="1"/>
  <c r="B106" i="58" s="1"/>
  <c r="B107" i="58" s="1"/>
  <c r="B108" i="58" s="1"/>
  <c r="I19" i="58"/>
  <c r="G19" i="58"/>
  <c r="F19" i="58"/>
  <c r="B19" i="58"/>
  <c r="I18" i="58"/>
  <c r="G18" i="58"/>
  <c r="F18" i="58"/>
  <c r="E18" i="58"/>
  <c r="D18" i="58"/>
  <c r="B18" i="58"/>
  <c r="I17" i="58"/>
  <c r="G17" i="58"/>
  <c r="E17" i="58"/>
  <c r="F9" i="58"/>
  <c r="B9" i="58"/>
  <c r="F8" i="58"/>
  <c r="B8" i="58"/>
  <c r="F7" i="58"/>
  <c r="B7" i="58"/>
  <c r="F6" i="58"/>
  <c r="B6" i="58"/>
  <c r="F5" i="58"/>
  <c r="B5" i="58"/>
  <c r="F4" i="58"/>
  <c r="B4" i="58"/>
  <c r="F3" i="58"/>
  <c r="B3" i="58"/>
  <c r="F2" i="58"/>
  <c r="B2" i="58"/>
  <c r="F1" i="58"/>
  <c r="B1" i="58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2" i="1"/>
  <c r="B3" i="49"/>
  <c r="F3" i="49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T22" i="69" l="1"/>
  <c r="U22" i="69" s="1"/>
  <c r="M22" i="69"/>
  <c r="N24" i="69"/>
  <c r="K23" i="69"/>
  <c r="L23" i="69" s="1"/>
  <c r="C23" i="67"/>
  <c r="F23" i="67"/>
  <c r="G23" i="67" s="1"/>
  <c r="H23" i="67" s="1"/>
  <c r="A24" i="67"/>
  <c r="D23" i="67"/>
  <c r="E23" i="67" s="1"/>
  <c r="L14" i="63"/>
  <c r="I13" i="63"/>
  <c r="J13" i="63" s="1"/>
  <c r="L13" i="62"/>
  <c r="I12" i="62"/>
  <c r="J12" i="62" s="1"/>
  <c r="I12" i="61"/>
  <c r="J12" i="61" s="1"/>
  <c r="K12" i="61" s="1"/>
  <c r="I13" i="61"/>
  <c r="L14" i="61"/>
  <c r="P18" i="58" a="1"/>
  <c r="P18" i="58" s="1"/>
  <c r="P17" i="58" a="1"/>
  <c r="P17" i="58" s="1"/>
  <c r="O17" i="58" s="1"/>
  <c r="P102" i="58" a="1"/>
  <c r="P102" i="58" s="1"/>
  <c r="P96" i="58" a="1"/>
  <c r="P96" i="58" s="1"/>
  <c r="P83" i="58" a="1"/>
  <c r="P83" i="58" s="1"/>
  <c r="P77" i="58" a="1"/>
  <c r="P77" i="58" s="1"/>
  <c r="P70" i="58" a="1"/>
  <c r="P70" i="58" s="1"/>
  <c r="P64" i="58" a="1"/>
  <c r="P64" i="58" s="1"/>
  <c r="P51" i="58" a="1"/>
  <c r="P51" i="58" s="1"/>
  <c r="P45" i="58" a="1"/>
  <c r="P45" i="58" s="1"/>
  <c r="P39" i="58" a="1"/>
  <c r="P39" i="58" s="1"/>
  <c r="P28" i="58" a="1"/>
  <c r="P28" i="58" s="1"/>
  <c r="P23" i="58" a="1"/>
  <c r="P23" i="58" s="1"/>
  <c r="P108" i="58" a="1"/>
  <c r="P108" i="58" s="1"/>
  <c r="P95" i="58" a="1"/>
  <c r="P95" i="58" s="1"/>
  <c r="P89" i="58" a="1"/>
  <c r="P89" i="58" s="1"/>
  <c r="P82" i="58" a="1"/>
  <c r="P82" i="58" s="1"/>
  <c r="P76" i="58" a="1"/>
  <c r="P76" i="58" s="1"/>
  <c r="P63" i="58" a="1"/>
  <c r="P63" i="58" s="1"/>
  <c r="P57" i="58" a="1"/>
  <c r="P57" i="58" s="1"/>
  <c r="P50" i="58" a="1"/>
  <c r="P50" i="58" s="1"/>
  <c r="P44" i="58" a="1"/>
  <c r="P44" i="58" s="1"/>
  <c r="P38" i="58" a="1"/>
  <c r="P38" i="58" s="1"/>
  <c r="P33" i="58" a="1"/>
  <c r="P33" i="58" s="1"/>
  <c r="P22" i="58" a="1"/>
  <c r="P22" i="58" s="1"/>
  <c r="P107" i="58" a="1"/>
  <c r="P107" i="58" s="1"/>
  <c r="P101" i="58" a="1"/>
  <c r="P101" i="58" s="1"/>
  <c r="P94" i="58" a="1"/>
  <c r="P94" i="58" s="1"/>
  <c r="P88" i="58" a="1"/>
  <c r="P88" i="58" s="1"/>
  <c r="P75" i="58" a="1"/>
  <c r="P75" i="58" s="1"/>
  <c r="P69" i="58" a="1"/>
  <c r="P69" i="58" s="1"/>
  <c r="P62" i="58" a="1"/>
  <c r="P62" i="58" s="1"/>
  <c r="P56" i="58" a="1"/>
  <c r="P56" i="58" s="1"/>
  <c r="P43" i="58" a="1"/>
  <c r="P43" i="58" s="1"/>
  <c r="P32" i="58" a="1"/>
  <c r="P32" i="58" s="1"/>
  <c r="P27" i="58" a="1"/>
  <c r="P27" i="58" s="1"/>
  <c r="P106" i="58" a="1"/>
  <c r="P106" i="58" s="1"/>
  <c r="P100" i="58" a="1"/>
  <c r="P100" i="58" s="1"/>
  <c r="P87" i="58" a="1"/>
  <c r="P87" i="58" s="1"/>
  <c r="P81" i="58" a="1"/>
  <c r="P81" i="58" s="1"/>
  <c r="P74" i="58" a="1"/>
  <c r="P74" i="58" s="1"/>
  <c r="P68" i="58" a="1"/>
  <c r="P68" i="58" s="1"/>
  <c r="P55" i="58" a="1"/>
  <c r="P55" i="58" s="1"/>
  <c r="P49" i="58" a="1"/>
  <c r="P49" i="58" s="1"/>
  <c r="P42" i="58" a="1"/>
  <c r="P42" i="58" s="1"/>
  <c r="P37" i="58" a="1"/>
  <c r="P37" i="58" s="1"/>
  <c r="P26" i="58" a="1"/>
  <c r="P26" i="58" s="1"/>
  <c r="P21" i="58" a="1"/>
  <c r="P21" i="58" s="1"/>
  <c r="P99" i="58" a="1"/>
  <c r="P99" i="58" s="1"/>
  <c r="P93" i="58" a="1"/>
  <c r="P93" i="58" s="1"/>
  <c r="P86" i="58" a="1"/>
  <c r="P86" i="58" s="1"/>
  <c r="P80" i="58" a="1"/>
  <c r="P80" i="58" s="1"/>
  <c r="P67" i="58" a="1"/>
  <c r="P67" i="58" s="1"/>
  <c r="P61" i="58" a="1"/>
  <c r="P61" i="58" s="1"/>
  <c r="P54" i="58" a="1"/>
  <c r="P54" i="58" s="1"/>
  <c r="P48" i="58" a="1"/>
  <c r="P48" i="58" s="1"/>
  <c r="P36" i="58" a="1"/>
  <c r="P36" i="58" s="1"/>
  <c r="P31" i="58" a="1"/>
  <c r="P31" i="58" s="1"/>
  <c r="P20" i="58" a="1"/>
  <c r="P20" i="58" s="1"/>
  <c r="N83" i="58" a="1"/>
  <c r="N83" i="58" s="1"/>
  <c r="P105" i="58" a="1"/>
  <c r="P105" i="58" s="1"/>
  <c r="P98" i="58" a="1"/>
  <c r="P98" i="58" s="1"/>
  <c r="P92" i="58" a="1"/>
  <c r="P92" i="58" s="1"/>
  <c r="P79" i="58" a="1"/>
  <c r="P79" i="58" s="1"/>
  <c r="P73" i="58" a="1"/>
  <c r="P73" i="58" s="1"/>
  <c r="P66" i="58" a="1"/>
  <c r="P66" i="58" s="1"/>
  <c r="P60" i="58" a="1"/>
  <c r="P60" i="58" s="1"/>
  <c r="P47" i="58" a="1"/>
  <c r="P47" i="58" s="1"/>
  <c r="P41" i="58" a="1"/>
  <c r="P41" i="58" s="1"/>
  <c r="P30" i="58" a="1"/>
  <c r="P30" i="58" s="1"/>
  <c r="P25" i="58" a="1"/>
  <c r="P25" i="58" s="1"/>
  <c r="P104" i="58" a="1"/>
  <c r="P104" i="58" s="1"/>
  <c r="P91" i="58" a="1"/>
  <c r="P91" i="58" s="1"/>
  <c r="P85" i="58" a="1"/>
  <c r="P85" i="58" s="1"/>
  <c r="P78" i="58" a="1"/>
  <c r="P78" i="58" s="1"/>
  <c r="P72" i="58" a="1"/>
  <c r="P72" i="58" s="1"/>
  <c r="P59" i="58" a="1"/>
  <c r="P59" i="58" s="1"/>
  <c r="P53" i="58" a="1"/>
  <c r="P53" i="58" s="1"/>
  <c r="P46" i="58" a="1"/>
  <c r="P46" i="58" s="1"/>
  <c r="P40" i="58" a="1"/>
  <c r="P40" i="58" s="1"/>
  <c r="P35" i="58" a="1"/>
  <c r="P35" i="58" s="1"/>
  <c r="P24" i="58" a="1"/>
  <c r="P24" i="58" s="1"/>
  <c r="P19" i="58" a="1"/>
  <c r="P19" i="58" s="1"/>
  <c r="P103" i="58" a="1"/>
  <c r="P103" i="58" s="1"/>
  <c r="P97" i="58" a="1"/>
  <c r="P97" i="58" s="1"/>
  <c r="P90" i="58" a="1"/>
  <c r="P90" i="58" s="1"/>
  <c r="P84" i="58" a="1"/>
  <c r="P84" i="58" s="1"/>
  <c r="P71" i="58" a="1"/>
  <c r="P71" i="58" s="1"/>
  <c r="P65" i="58" a="1"/>
  <c r="P65" i="58" s="1"/>
  <c r="P58" i="58" a="1"/>
  <c r="P58" i="58" s="1"/>
  <c r="P52" i="58" a="1"/>
  <c r="P52" i="58" s="1"/>
  <c r="P34" i="58" a="1"/>
  <c r="P34" i="58" s="1"/>
  <c r="P29" i="58" a="1"/>
  <c r="P29" i="58" s="1"/>
  <c r="N99" i="58" a="1"/>
  <c r="N99" i="58" s="1"/>
  <c r="N65" i="58" a="1"/>
  <c r="N65" i="58" s="1"/>
  <c r="N97" i="58" a="1"/>
  <c r="N97" i="58" s="1"/>
  <c r="N33" i="58" a="1"/>
  <c r="N33" i="58" s="1"/>
  <c r="N49" i="58" a="1"/>
  <c r="N49" i="58" s="1"/>
  <c r="N81" i="58" a="1"/>
  <c r="N81" i="58" s="1"/>
  <c r="N35" i="58" a="1"/>
  <c r="N35" i="58" s="1"/>
  <c r="N51" i="58" a="1"/>
  <c r="N51" i="58" s="1"/>
  <c r="N67" i="58" a="1"/>
  <c r="N67" i="58" s="1"/>
  <c r="N18" i="58" a="1"/>
  <c r="N18" i="58" s="1"/>
  <c r="N22" i="58" a="1"/>
  <c r="N22" i="58" s="1"/>
  <c r="N26" i="58" a="1"/>
  <c r="N26" i="58" s="1"/>
  <c r="N30" i="58" a="1"/>
  <c r="N30" i="58" s="1"/>
  <c r="N34" i="58" a="1"/>
  <c r="N34" i="58" s="1"/>
  <c r="N38" i="58" a="1"/>
  <c r="N38" i="58" s="1"/>
  <c r="N42" i="58" a="1"/>
  <c r="N42" i="58" s="1"/>
  <c r="N46" i="58" a="1"/>
  <c r="N46" i="58" s="1"/>
  <c r="N50" i="58" a="1"/>
  <c r="N50" i="58" s="1"/>
  <c r="N54" i="58" a="1"/>
  <c r="N54" i="58" s="1"/>
  <c r="N58" i="58" a="1"/>
  <c r="N58" i="58" s="1"/>
  <c r="N62" i="58" a="1"/>
  <c r="N62" i="58" s="1"/>
  <c r="N66" i="58" a="1"/>
  <c r="N66" i="58" s="1"/>
  <c r="N70" i="58" a="1"/>
  <c r="N70" i="58" s="1"/>
  <c r="N74" i="58" a="1"/>
  <c r="N74" i="58" s="1"/>
  <c r="N78" i="58" a="1"/>
  <c r="N78" i="58" s="1"/>
  <c r="N82" i="58" a="1"/>
  <c r="N82" i="58" s="1"/>
  <c r="N86" i="58" a="1"/>
  <c r="N86" i="58" s="1"/>
  <c r="N90" i="58" a="1"/>
  <c r="N90" i="58" s="1"/>
  <c r="N94" i="58" a="1"/>
  <c r="N94" i="58" s="1"/>
  <c r="N98" i="58" a="1"/>
  <c r="N98" i="58" s="1"/>
  <c r="N102" i="58" a="1"/>
  <c r="N102" i="58" s="1"/>
  <c r="N106" i="58" a="1"/>
  <c r="N106" i="58" s="1"/>
  <c r="N19" i="58" a="1"/>
  <c r="N19" i="58" s="1"/>
  <c r="N20" i="58" a="1"/>
  <c r="N20" i="58" s="1"/>
  <c r="N24" i="58" a="1"/>
  <c r="N24" i="58" s="1"/>
  <c r="N28" i="58" a="1"/>
  <c r="N28" i="58" s="1"/>
  <c r="N32" i="58" a="1"/>
  <c r="N32" i="58" s="1"/>
  <c r="N36" i="58" a="1"/>
  <c r="N36" i="58" s="1"/>
  <c r="N40" i="58" a="1"/>
  <c r="N40" i="58" s="1"/>
  <c r="N44" i="58" a="1"/>
  <c r="N44" i="58" s="1"/>
  <c r="N48" i="58" a="1"/>
  <c r="N48" i="58" s="1"/>
  <c r="N52" i="58" a="1"/>
  <c r="N52" i="58" s="1"/>
  <c r="N56" i="58" a="1"/>
  <c r="N56" i="58" s="1"/>
  <c r="N60" i="58" a="1"/>
  <c r="N60" i="58" s="1"/>
  <c r="N64" i="58" a="1"/>
  <c r="N64" i="58" s="1"/>
  <c r="N68" i="58" a="1"/>
  <c r="N68" i="58" s="1"/>
  <c r="N72" i="58" a="1"/>
  <c r="N72" i="58" s="1"/>
  <c r="N76" i="58" a="1"/>
  <c r="N76" i="58" s="1"/>
  <c r="N80" i="58" a="1"/>
  <c r="N80" i="58" s="1"/>
  <c r="N84" i="58" a="1"/>
  <c r="N84" i="58" s="1"/>
  <c r="N88" i="58" a="1"/>
  <c r="N88" i="58" s="1"/>
  <c r="N92" i="58" a="1"/>
  <c r="N92" i="58" s="1"/>
  <c r="N96" i="58" a="1"/>
  <c r="N96" i="58" s="1"/>
  <c r="N100" i="58" a="1"/>
  <c r="N100" i="58" s="1"/>
  <c r="N104" i="58" a="1"/>
  <c r="N104" i="58" s="1"/>
  <c r="N108" i="58" a="1"/>
  <c r="N108" i="58" s="1"/>
  <c r="N21" i="58" a="1"/>
  <c r="N21" i="58" s="1"/>
  <c r="N23" i="58" a="1"/>
  <c r="N23" i="58" s="1"/>
  <c r="N31" i="58" a="1"/>
  <c r="N31" i="58" s="1"/>
  <c r="N39" i="58" a="1"/>
  <c r="N39" i="58" s="1"/>
  <c r="N47" i="58" a="1"/>
  <c r="N47" i="58" s="1"/>
  <c r="N55" i="58" a="1"/>
  <c r="N55" i="58" s="1"/>
  <c r="N63" i="58" a="1"/>
  <c r="N63" i="58" s="1"/>
  <c r="N71" i="58" a="1"/>
  <c r="N71" i="58" s="1"/>
  <c r="N79" i="58" a="1"/>
  <c r="N79" i="58" s="1"/>
  <c r="N87" i="58" a="1"/>
  <c r="N87" i="58" s="1"/>
  <c r="N95" i="58" a="1"/>
  <c r="N95" i="58" s="1"/>
  <c r="N103" i="58" a="1"/>
  <c r="N103" i="58" s="1"/>
  <c r="N29" i="58" a="1"/>
  <c r="N29" i="58" s="1"/>
  <c r="N37" i="58" a="1"/>
  <c r="N37" i="58" s="1"/>
  <c r="N45" i="58" a="1"/>
  <c r="N45" i="58" s="1"/>
  <c r="N53" i="58" a="1"/>
  <c r="N53" i="58" s="1"/>
  <c r="N61" i="58" a="1"/>
  <c r="N61" i="58" s="1"/>
  <c r="N69" i="58" a="1"/>
  <c r="N69" i="58" s="1"/>
  <c r="N77" i="58" a="1"/>
  <c r="N77" i="58" s="1"/>
  <c r="N85" i="58" a="1"/>
  <c r="N85" i="58" s="1"/>
  <c r="N93" i="58" a="1"/>
  <c r="N93" i="58" s="1"/>
  <c r="N101" i="58" a="1"/>
  <c r="N101" i="58" s="1"/>
  <c r="N17" i="58" a="1"/>
  <c r="N17" i="58" s="1"/>
  <c r="M17" i="58" s="1"/>
  <c r="N107" i="58" a="1"/>
  <c r="N107" i="58" s="1"/>
  <c r="N91" i="58" a="1"/>
  <c r="N91" i="58" s="1"/>
  <c r="N75" i="58" a="1"/>
  <c r="N75" i="58" s="1"/>
  <c r="N59" i="58" a="1"/>
  <c r="N59" i="58" s="1"/>
  <c r="N43" i="58" a="1"/>
  <c r="N43" i="58" s="1"/>
  <c r="N27" i="58" a="1"/>
  <c r="N27" i="58" s="1"/>
  <c r="N105" i="58" a="1"/>
  <c r="N105" i="58" s="1"/>
  <c r="N89" i="58" a="1"/>
  <c r="N89" i="58" s="1"/>
  <c r="N73" i="58" a="1"/>
  <c r="N73" i="58" s="1"/>
  <c r="N57" i="58" a="1"/>
  <c r="N57" i="58" s="1"/>
  <c r="N41" i="58" a="1"/>
  <c r="N41" i="58" s="1"/>
  <c r="N25" i="58" a="1"/>
  <c r="N25" i="58" s="1"/>
  <c r="H93" i="1"/>
  <c r="F93" i="1"/>
  <c r="E93" i="1"/>
  <c r="D93" i="1"/>
  <c r="C93" i="1"/>
  <c r="H92" i="1"/>
  <c r="F92" i="1"/>
  <c r="E92" i="1"/>
  <c r="C92" i="1"/>
  <c r="H91" i="1"/>
  <c r="F91" i="1"/>
  <c r="E91" i="1"/>
  <c r="C91" i="1"/>
  <c r="H90" i="1"/>
  <c r="F90" i="1"/>
  <c r="E90" i="1"/>
  <c r="C90" i="1"/>
  <c r="H89" i="1"/>
  <c r="F89" i="1"/>
  <c r="E89" i="1"/>
  <c r="C89" i="1"/>
  <c r="H88" i="1"/>
  <c r="F88" i="1"/>
  <c r="E88" i="1"/>
  <c r="C88" i="1"/>
  <c r="H87" i="1"/>
  <c r="F87" i="1"/>
  <c r="E87" i="1"/>
  <c r="D87" i="1"/>
  <c r="C87" i="1"/>
  <c r="H86" i="1"/>
  <c r="F86" i="1"/>
  <c r="E86" i="1"/>
  <c r="D86" i="1"/>
  <c r="C86" i="1"/>
  <c r="H85" i="1"/>
  <c r="F85" i="1"/>
  <c r="E85" i="1"/>
  <c r="C85" i="1"/>
  <c r="H84" i="1"/>
  <c r="F84" i="1"/>
  <c r="E84" i="1"/>
  <c r="C84" i="1"/>
  <c r="H83" i="1"/>
  <c r="F83" i="1"/>
  <c r="E83" i="1"/>
  <c r="C83" i="1"/>
  <c r="H82" i="1"/>
  <c r="F82" i="1"/>
  <c r="E82" i="1"/>
  <c r="C82" i="1"/>
  <c r="H81" i="1"/>
  <c r="F81" i="1"/>
  <c r="E81" i="1"/>
  <c r="C81" i="1"/>
  <c r="H80" i="1"/>
  <c r="F80" i="1"/>
  <c r="E80" i="1"/>
  <c r="D80" i="1"/>
  <c r="C80" i="1"/>
  <c r="H79" i="1"/>
  <c r="F79" i="1"/>
  <c r="E79" i="1"/>
  <c r="D79" i="1"/>
  <c r="C79" i="1"/>
  <c r="H78" i="1"/>
  <c r="F78" i="1"/>
  <c r="E78" i="1"/>
  <c r="C78" i="1"/>
  <c r="H77" i="1"/>
  <c r="F77" i="1"/>
  <c r="E77" i="1"/>
  <c r="C77" i="1"/>
  <c r="H76" i="1"/>
  <c r="F76" i="1"/>
  <c r="E76" i="1"/>
  <c r="C76" i="1"/>
  <c r="H75" i="1"/>
  <c r="F75" i="1"/>
  <c r="E75" i="1"/>
  <c r="C75" i="1"/>
  <c r="H74" i="1"/>
  <c r="F74" i="1"/>
  <c r="E74" i="1"/>
  <c r="C74" i="1"/>
  <c r="H73" i="1"/>
  <c r="F73" i="1"/>
  <c r="E73" i="1"/>
  <c r="D73" i="1"/>
  <c r="C73" i="1"/>
  <c r="H72" i="1"/>
  <c r="F72" i="1"/>
  <c r="E72" i="1"/>
  <c r="D72" i="1"/>
  <c r="C72" i="1"/>
  <c r="H71" i="1"/>
  <c r="F71" i="1"/>
  <c r="E71" i="1"/>
  <c r="C71" i="1"/>
  <c r="H70" i="1"/>
  <c r="F70" i="1"/>
  <c r="E70" i="1"/>
  <c r="C70" i="1"/>
  <c r="H69" i="1"/>
  <c r="F69" i="1"/>
  <c r="E69" i="1"/>
  <c r="C69" i="1"/>
  <c r="H68" i="1"/>
  <c r="F68" i="1"/>
  <c r="E68" i="1"/>
  <c r="C68" i="1"/>
  <c r="H67" i="1"/>
  <c r="F67" i="1"/>
  <c r="E67" i="1"/>
  <c r="C67" i="1"/>
  <c r="H66" i="1"/>
  <c r="F66" i="1"/>
  <c r="E66" i="1"/>
  <c r="D66" i="1"/>
  <c r="C66" i="1"/>
  <c r="H65" i="1"/>
  <c r="F65" i="1"/>
  <c r="E65" i="1"/>
  <c r="D65" i="1"/>
  <c r="C65" i="1"/>
  <c r="H64" i="1"/>
  <c r="F64" i="1"/>
  <c r="E64" i="1"/>
  <c r="C64" i="1"/>
  <c r="H63" i="1"/>
  <c r="F63" i="1"/>
  <c r="E63" i="1"/>
  <c r="C63" i="1"/>
  <c r="H62" i="1"/>
  <c r="F62" i="1"/>
  <c r="E62" i="1"/>
  <c r="C62" i="1"/>
  <c r="H61" i="1"/>
  <c r="F61" i="1"/>
  <c r="E61" i="1"/>
  <c r="C61" i="1"/>
  <c r="H60" i="1"/>
  <c r="F60" i="1"/>
  <c r="E60" i="1"/>
  <c r="C60" i="1"/>
  <c r="H59" i="1"/>
  <c r="F59" i="1"/>
  <c r="E59" i="1"/>
  <c r="D59" i="1"/>
  <c r="C59" i="1"/>
  <c r="H58" i="1"/>
  <c r="F58" i="1"/>
  <c r="E58" i="1"/>
  <c r="D58" i="1"/>
  <c r="C58" i="1"/>
  <c r="H57" i="1"/>
  <c r="F57" i="1"/>
  <c r="E57" i="1"/>
  <c r="C57" i="1"/>
  <c r="H56" i="1"/>
  <c r="F56" i="1"/>
  <c r="E56" i="1"/>
  <c r="C56" i="1"/>
  <c r="H55" i="1"/>
  <c r="F55" i="1"/>
  <c r="E55" i="1"/>
  <c r="C55" i="1"/>
  <c r="H54" i="1"/>
  <c r="F54" i="1"/>
  <c r="E54" i="1"/>
  <c r="C54" i="1"/>
  <c r="H53" i="1"/>
  <c r="F53" i="1"/>
  <c r="E53" i="1"/>
  <c r="C53" i="1"/>
  <c r="H52" i="1"/>
  <c r="F52" i="1"/>
  <c r="E52" i="1"/>
  <c r="D52" i="1"/>
  <c r="C52" i="1"/>
  <c r="H51" i="1"/>
  <c r="F51" i="1"/>
  <c r="E51" i="1"/>
  <c r="D51" i="1"/>
  <c r="C51" i="1"/>
  <c r="H50" i="1"/>
  <c r="F50" i="1"/>
  <c r="E50" i="1"/>
  <c r="C50" i="1"/>
  <c r="H49" i="1"/>
  <c r="F49" i="1"/>
  <c r="E49" i="1"/>
  <c r="C49" i="1"/>
  <c r="H48" i="1"/>
  <c r="F48" i="1"/>
  <c r="E48" i="1"/>
  <c r="C48" i="1"/>
  <c r="H47" i="1"/>
  <c r="F47" i="1"/>
  <c r="E47" i="1"/>
  <c r="C47" i="1"/>
  <c r="H46" i="1"/>
  <c r="F46" i="1"/>
  <c r="E46" i="1"/>
  <c r="C46" i="1"/>
  <c r="H45" i="1"/>
  <c r="F45" i="1"/>
  <c r="E45" i="1"/>
  <c r="D45" i="1"/>
  <c r="C45" i="1"/>
  <c r="H44" i="1"/>
  <c r="F44" i="1"/>
  <c r="E44" i="1"/>
  <c r="D44" i="1"/>
  <c r="C44" i="1"/>
  <c r="H43" i="1"/>
  <c r="F43" i="1"/>
  <c r="E43" i="1"/>
  <c r="C43" i="1"/>
  <c r="H42" i="1"/>
  <c r="F42" i="1"/>
  <c r="E42" i="1"/>
  <c r="C42" i="1"/>
  <c r="H41" i="1"/>
  <c r="F41" i="1"/>
  <c r="E41" i="1"/>
  <c r="C41" i="1"/>
  <c r="H40" i="1"/>
  <c r="F40" i="1"/>
  <c r="E40" i="1"/>
  <c r="C40" i="1"/>
  <c r="H39" i="1"/>
  <c r="F39" i="1"/>
  <c r="E39" i="1"/>
  <c r="C39" i="1"/>
  <c r="H38" i="1"/>
  <c r="F38" i="1"/>
  <c r="E38" i="1"/>
  <c r="D38" i="1"/>
  <c r="C38" i="1"/>
  <c r="H37" i="1"/>
  <c r="F37" i="1"/>
  <c r="E37" i="1"/>
  <c r="D37" i="1"/>
  <c r="C37" i="1"/>
  <c r="H36" i="1"/>
  <c r="F36" i="1"/>
  <c r="E36" i="1"/>
  <c r="C36" i="1"/>
  <c r="H35" i="1"/>
  <c r="F35" i="1"/>
  <c r="E35" i="1"/>
  <c r="C35" i="1"/>
  <c r="H34" i="1"/>
  <c r="F34" i="1"/>
  <c r="E34" i="1"/>
  <c r="C34" i="1"/>
  <c r="H33" i="1"/>
  <c r="F33" i="1"/>
  <c r="E33" i="1"/>
  <c r="C33" i="1"/>
  <c r="H32" i="1"/>
  <c r="F32" i="1"/>
  <c r="E32" i="1"/>
  <c r="C32" i="1"/>
  <c r="H31" i="1"/>
  <c r="F31" i="1"/>
  <c r="E31" i="1"/>
  <c r="D31" i="1"/>
  <c r="C31" i="1"/>
  <c r="H30" i="1"/>
  <c r="F30" i="1"/>
  <c r="E30" i="1"/>
  <c r="D30" i="1"/>
  <c r="C30" i="1"/>
  <c r="H29" i="1"/>
  <c r="F29" i="1"/>
  <c r="E29" i="1"/>
  <c r="C29" i="1"/>
  <c r="H28" i="1"/>
  <c r="F28" i="1"/>
  <c r="E28" i="1"/>
  <c r="C28" i="1"/>
  <c r="H27" i="1"/>
  <c r="F27" i="1"/>
  <c r="E27" i="1"/>
  <c r="C27" i="1"/>
  <c r="H26" i="1"/>
  <c r="F26" i="1"/>
  <c r="E26" i="1"/>
  <c r="C26" i="1"/>
  <c r="H25" i="1"/>
  <c r="F25" i="1"/>
  <c r="E25" i="1"/>
  <c r="C25" i="1"/>
  <c r="H24" i="1"/>
  <c r="F24" i="1"/>
  <c r="E24" i="1"/>
  <c r="D24" i="1"/>
  <c r="C24" i="1"/>
  <c r="H23" i="1"/>
  <c r="F23" i="1"/>
  <c r="E23" i="1"/>
  <c r="D23" i="1"/>
  <c r="C23" i="1"/>
  <c r="H22" i="1"/>
  <c r="F22" i="1"/>
  <c r="E22" i="1"/>
  <c r="C22" i="1"/>
  <c r="H21" i="1"/>
  <c r="F21" i="1"/>
  <c r="E21" i="1"/>
  <c r="C21" i="1"/>
  <c r="H20" i="1"/>
  <c r="F20" i="1"/>
  <c r="E20" i="1"/>
  <c r="C20" i="1"/>
  <c r="H19" i="1"/>
  <c r="F19" i="1"/>
  <c r="E19" i="1"/>
  <c r="C19" i="1"/>
  <c r="F18" i="1"/>
  <c r="E18" i="1"/>
  <c r="C18" i="1"/>
  <c r="H17" i="1"/>
  <c r="F17" i="1"/>
  <c r="E17" i="1"/>
  <c r="D17" i="1"/>
  <c r="C17" i="1"/>
  <c r="H16" i="1"/>
  <c r="F16" i="1"/>
  <c r="E16" i="1"/>
  <c r="D16" i="1"/>
  <c r="C16" i="1"/>
  <c r="H15" i="1"/>
  <c r="F15" i="1"/>
  <c r="E15" i="1"/>
  <c r="C15" i="1"/>
  <c r="H14" i="1"/>
  <c r="F14" i="1"/>
  <c r="E14" i="1"/>
  <c r="C14" i="1"/>
  <c r="H13" i="1"/>
  <c r="F13" i="1"/>
  <c r="E13" i="1"/>
  <c r="C13" i="1"/>
  <c r="H12" i="1"/>
  <c r="F12" i="1"/>
  <c r="E12" i="1"/>
  <c r="C12" i="1"/>
  <c r="F11" i="1"/>
  <c r="E11" i="1"/>
  <c r="C11" i="1"/>
  <c r="H10" i="1"/>
  <c r="F10" i="1"/>
  <c r="E10" i="1"/>
  <c r="D10" i="1"/>
  <c r="C10" i="1"/>
  <c r="H9" i="1"/>
  <c r="F9" i="1"/>
  <c r="E9" i="1"/>
  <c r="D9" i="1"/>
  <c r="C9" i="1"/>
  <c r="H8" i="1"/>
  <c r="F8" i="1"/>
  <c r="E8" i="1"/>
  <c r="C8" i="1"/>
  <c r="H7" i="1"/>
  <c r="F7" i="1"/>
  <c r="E7" i="1"/>
  <c r="C7" i="1"/>
  <c r="H6" i="1"/>
  <c r="F6" i="1"/>
  <c r="E6" i="1"/>
  <c r="C6" i="1"/>
  <c r="H5" i="1"/>
  <c r="F5" i="1"/>
  <c r="E5" i="1"/>
  <c r="C5" i="1"/>
  <c r="H4" i="1"/>
  <c r="F4" i="1"/>
  <c r="E4" i="1"/>
  <c r="H3" i="1"/>
  <c r="F3" i="1"/>
  <c r="E3" i="1"/>
  <c r="D3" i="1"/>
  <c r="C3" i="1"/>
  <c r="H2" i="1"/>
  <c r="F2" i="1"/>
  <c r="D2" i="1"/>
  <c r="E24" i="49"/>
  <c r="E25" i="49"/>
  <c r="E31" i="49"/>
  <c r="E32" i="49"/>
  <c r="E38" i="49"/>
  <c r="E39" i="49"/>
  <c r="E45" i="49"/>
  <c r="E46" i="49"/>
  <c r="E52" i="49"/>
  <c r="E53" i="49"/>
  <c r="E59" i="49"/>
  <c r="E60" i="49"/>
  <c r="E66" i="49"/>
  <c r="E67" i="49"/>
  <c r="E73" i="49"/>
  <c r="E74" i="49"/>
  <c r="E80" i="49"/>
  <c r="E81" i="49"/>
  <c r="E87" i="49"/>
  <c r="E88" i="49"/>
  <c r="E94" i="49"/>
  <c r="E95" i="49"/>
  <c r="E101" i="49"/>
  <c r="E102" i="49"/>
  <c r="E108" i="49"/>
  <c r="E18" i="49"/>
  <c r="E17" i="49"/>
  <c r="B4" i="49"/>
  <c r="F4" i="49"/>
  <c r="I108" i="49"/>
  <c r="G108" i="49"/>
  <c r="F108" i="49"/>
  <c r="D108" i="49"/>
  <c r="I107" i="49"/>
  <c r="G107" i="49"/>
  <c r="F107" i="49"/>
  <c r="D107" i="49"/>
  <c r="I106" i="49"/>
  <c r="G106" i="49"/>
  <c r="F106" i="49"/>
  <c r="D106" i="49"/>
  <c r="I105" i="49"/>
  <c r="G105" i="49"/>
  <c r="F105" i="49"/>
  <c r="D105" i="49"/>
  <c r="I104" i="49"/>
  <c r="G104" i="49"/>
  <c r="F104" i="49"/>
  <c r="D104" i="49"/>
  <c r="I103" i="49"/>
  <c r="G103" i="49"/>
  <c r="F103" i="49"/>
  <c r="D103" i="49"/>
  <c r="I102" i="49"/>
  <c r="G102" i="49"/>
  <c r="F102" i="49"/>
  <c r="D102" i="49"/>
  <c r="I101" i="49"/>
  <c r="G101" i="49"/>
  <c r="F101" i="49"/>
  <c r="D101" i="49"/>
  <c r="I100" i="49"/>
  <c r="G100" i="49"/>
  <c r="F100" i="49"/>
  <c r="D100" i="49"/>
  <c r="I99" i="49"/>
  <c r="G99" i="49"/>
  <c r="F99" i="49"/>
  <c r="D99" i="49"/>
  <c r="I98" i="49"/>
  <c r="G98" i="49"/>
  <c r="F98" i="49"/>
  <c r="D98" i="49"/>
  <c r="I97" i="49"/>
  <c r="G97" i="49"/>
  <c r="F97" i="49"/>
  <c r="D97" i="49"/>
  <c r="I96" i="49"/>
  <c r="G96" i="49"/>
  <c r="F96" i="49"/>
  <c r="D96" i="49"/>
  <c r="I95" i="49"/>
  <c r="G95" i="49"/>
  <c r="F95" i="49"/>
  <c r="D95" i="49"/>
  <c r="I94" i="49"/>
  <c r="G94" i="49"/>
  <c r="F94" i="49"/>
  <c r="D94" i="49"/>
  <c r="I93" i="49"/>
  <c r="G93" i="49"/>
  <c r="F93" i="49"/>
  <c r="D93" i="49"/>
  <c r="I92" i="49"/>
  <c r="G92" i="49"/>
  <c r="F92" i="49"/>
  <c r="D92" i="49"/>
  <c r="I91" i="49"/>
  <c r="G91" i="49"/>
  <c r="F91" i="49"/>
  <c r="D91" i="49"/>
  <c r="I90" i="49"/>
  <c r="G90" i="49"/>
  <c r="F90" i="49"/>
  <c r="D90" i="49"/>
  <c r="I89" i="49"/>
  <c r="G89" i="49"/>
  <c r="F89" i="49"/>
  <c r="D89" i="49"/>
  <c r="I88" i="49"/>
  <c r="G88" i="49"/>
  <c r="F88" i="49"/>
  <c r="D88" i="49"/>
  <c r="I87" i="49"/>
  <c r="G87" i="49"/>
  <c r="F87" i="49"/>
  <c r="D87" i="49"/>
  <c r="I86" i="49"/>
  <c r="G86" i="49"/>
  <c r="F86" i="49"/>
  <c r="D86" i="49"/>
  <c r="I85" i="49"/>
  <c r="G85" i="49"/>
  <c r="F85" i="49"/>
  <c r="D85" i="49"/>
  <c r="I84" i="49"/>
  <c r="G84" i="49"/>
  <c r="F84" i="49"/>
  <c r="D84" i="49"/>
  <c r="I83" i="49"/>
  <c r="G83" i="49"/>
  <c r="F83" i="49"/>
  <c r="D83" i="49"/>
  <c r="I82" i="49"/>
  <c r="G82" i="49"/>
  <c r="F82" i="49"/>
  <c r="D82" i="49"/>
  <c r="I81" i="49"/>
  <c r="G81" i="49"/>
  <c r="F81" i="49"/>
  <c r="D81" i="49"/>
  <c r="I80" i="49"/>
  <c r="G80" i="49"/>
  <c r="F80" i="49"/>
  <c r="D80" i="49"/>
  <c r="I79" i="49"/>
  <c r="G79" i="49"/>
  <c r="F79" i="49"/>
  <c r="D79" i="49"/>
  <c r="I78" i="49"/>
  <c r="G78" i="49"/>
  <c r="F78" i="49"/>
  <c r="D78" i="49"/>
  <c r="I77" i="49"/>
  <c r="G77" i="49"/>
  <c r="F77" i="49"/>
  <c r="D77" i="49"/>
  <c r="I76" i="49"/>
  <c r="G76" i="49"/>
  <c r="F76" i="49"/>
  <c r="D76" i="49"/>
  <c r="I75" i="49"/>
  <c r="G75" i="49"/>
  <c r="F75" i="49"/>
  <c r="D75" i="49"/>
  <c r="I74" i="49"/>
  <c r="G74" i="49"/>
  <c r="F74" i="49"/>
  <c r="D74" i="49"/>
  <c r="I73" i="49"/>
  <c r="G73" i="49"/>
  <c r="F73" i="49"/>
  <c r="D73" i="49"/>
  <c r="I72" i="49"/>
  <c r="G72" i="49"/>
  <c r="F72" i="49"/>
  <c r="D72" i="49"/>
  <c r="I71" i="49"/>
  <c r="G71" i="49"/>
  <c r="F71" i="49"/>
  <c r="D71" i="49"/>
  <c r="I70" i="49"/>
  <c r="G70" i="49"/>
  <c r="F70" i="49"/>
  <c r="D70" i="49"/>
  <c r="I69" i="49"/>
  <c r="G69" i="49"/>
  <c r="F69" i="49"/>
  <c r="D69" i="49"/>
  <c r="I68" i="49"/>
  <c r="G68" i="49"/>
  <c r="F68" i="49"/>
  <c r="D68" i="49"/>
  <c r="I67" i="49"/>
  <c r="G67" i="49"/>
  <c r="F67" i="49"/>
  <c r="D67" i="49"/>
  <c r="I66" i="49"/>
  <c r="G66" i="49"/>
  <c r="F66" i="49"/>
  <c r="D66" i="49"/>
  <c r="I65" i="49"/>
  <c r="G65" i="49"/>
  <c r="F65" i="49"/>
  <c r="D65" i="49"/>
  <c r="I64" i="49"/>
  <c r="G64" i="49"/>
  <c r="F64" i="49"/>
  <c r="D64" i="49"/>
  <c r="I63" i="49"/>
  <c r="G63" i="49"/>
  <c r="F63" i="49"/>
  <c r="D63" i="49"/>
  <c r="I62" i="49"/>
  <c r="G62" i="49"/>
  <c r="F62" i="49"/>
  <c r="D62" i="49"/>
  <c r="I61" i="49"/>
  <c r="G61" i="49"/>
  <c r="F61" i="49"/>
  <c r="D61" i="49"/>
  <c r="I60" i="49"/>
  <c r="G60" i="49"/>
  <c r="F60" i="49"/>
  <c r="D60" i="49"/>
  <c r="I59" i="49"/>
  <c r="G59" i="49"/>
  <c r="F59" i="49"/>
  <c r="D59" i="49"/>
  <c r="I58" i="49"/>
  <c r="G58" i="49"/>
  <c r="F58" i="49"/>
  <c r="D58" i="49"/>
  <c r="I57" i="49"/>
  <c r="G57" i="49"/>
  <c r="F57" i="49"/>
  <c r="D57" i="49"/>
  <c r="I56" i="49"/>
  <c r="G56" i="49"/>
  <c r="F56" i="49"/>
  <c r="D56" i="49"/>
  <c r="I55" i="49"/>
  <c r="G55" i="49"/>
  <c r="F55" i="49"/>
  <c r="D55" i="49"/>
  <c r="I54" i="49"/>
  <c r="G54" i="49"/>
  <c r="F54" i="49"/>
  <c r="D54" i="49"/>
  <c r="I53" i="49"/>
  <c r="G53" i="49"/>
  <c r="F53" i="49"/>
  <c r="D53" i="49"/>
  <c r="I52" i="49"/>
  <c r="G52" i="49"/>
  <c r="F52" i="49"/>
  <c r="D52" i="49"/>
  <c r="I51" i="49"/>
  <c r="G51" i="49"/>
  <c r="F51" i="49"/>
  <c r="D51" i="49"/>
  <c r="I50" i="49"/>
  <c r="G50" i="49"/>
  <c r="F50" i="49"/>
  <c r="D50" i="49"/>
  <c r="I49" i="49"/>
  <c r="G49" i="49"/>
  <c r="F49" i="49"/>
  <c r="D49" i="49"/>
  <c r="I48" i="49"/>
  <c r="G48" i="49"/>
  <c r="F48" i="49"/>
  <c r="D48" i="49"/>
  <c r="I47" i="49"/>
  <c r="G47" i="49"/>
  <c r="F47" i="49"/>
  <c r="D47" i="49"/>
  <c r="I46" i="49"/>
  <c r="G46" i="49"/>
  <c r="F46" i="49"/>
  <c r="D46" i="49"/>
  <c r="I45" i="49"/>
  <c r="G45" i="49"/>
  <c r="F45" i="49"/>
  <c r="D45" i="49"/>
  <c r="I44" i="49"/>
  <c r="G44" i="49"/>
  <c r="F44" i="49"/>
  <c r="D44" i="49"/>
  <c r="I43" i="49"/>
  <c r="G43" i="49"/>
  <c r="F43" i="49"/>
  <c r="D43" i="49"/>
  <c r="I42" i="49"/>
  <c r="G42" i="49"/>
  <c r="F42" i="49"/>
  <c r="D42" i="49"/>
  <c r="I41" i="49"/>
  <c r="G41" i="49"/>
  <c r="F41" i="49"/>
  <c r="D41" i="49"/>
  <c r="I40" i="49"/>
  <c r="G40" i="49"/>
  <c r="F40" i="49"/>
  <c r="D40" i="49"/>
  <c r="I39" i="49"/>
  <c r="G39" i="49"/>
  <c r="F39" i="49"/>
  <c r="D39" i="49"/>
  <c r="I38" i="49"/>
  <c r="G38" i="49"/>
  <c r="F38" i="49"/>
  <c r="D38" i="49"/>
  <c r="I37" i="49"/>
  <c r="G37" i="49"/>
  <c r="F37" i="49"/>
  <c r="D37" i="49"/>
  <c r="I36" i="49"/>
  <c r="G36" i="49"/>
  <c r="F36" i="49"/>
  <c r="D36" i="49"/>
  <c r="I35" i="49"/>
  <c r="G35" i="49"/>
  <c r="F35" i="49"/>
  <c r="D35" i="49"/>
  <c r="I34" i="49"/>
  <c r="G34" i="49"/>
  <c r="F34" i="49"/>
  <c r="D34" i="49"/>
  <c r="G33" i="49"/>
  <c r="F33" i="49"/>
  <c r="D33" i="49"/>
  <c r="I32" i="49"/>
  <c r="G32" i="49"/>
  <c r="F32" i="49"/>
  <c r="D32" i="49"/>
  <c r="I31" i="49"/>
  <c r="G31" i="49"/>
  <c r="F31" i="49"/>
  <c r="D31" i="49"/>
  <c r="I30" i="49"/>
  <c r="G30" i="49"/>
  <c r="F30" i="49"/>
  <c r="D30" i="49"/>
  <c r="I29" i="49"/>
  <c r="G29" i="49"/>
  <c r="F29" i="49"/>
  <c r="D29" i="49"/>
  <c r="I28" i="49"/>
  <c r="G28" i="49"/>
  <c r="F28" i="49"/>
  <c r="D28" i="49"/>
  <c r="I27" i="49"/>
  <c r="G27" i="49"/>
  <c r="F27" i="49"/>
  <c r="D27" i="49"/>
  <c r="G26" i="49"/>
  <c r="F26" i="49"/>
  <c r="D26" i="49"/>
  <c r="I25" i="49"/>
  <c r="G25" i="49"/>
  <c r="F25" i="49"/>
  <c r="D25" i="49"/>
  <c r="I24" i="49"/>
  <c r="G24" i="49"/>
  <c r="F24" i="49"/>
  <c r="D24" i="49"/>
  <c r="I23" i="49"/>
  <c r="G23" i="49"/>
  <c r="F23" i="49"/>
  <c r="D23" i="49"/>
  <c r="I22" i="49"/>
  <c r="G22" i="49"/>
  <c r="F22" i="49"/>
  <c r="D22" i="49"/>
  <c r="I21" i="49"/>
  <c r="G21" i="49"/>
  <c r="F21" i="49"/>
  <c r="D21" i="49"/>
  <c r="I20" i="49"/>
  <c r="G20" i="49"/>
  <c r="F20" i="49"/>
  <c r="D20" i="49"/>
  <c r="I19" i="49"/>
  <c r="G19" i="49"/>
  <c r="F19" i="49"/>
  <c r="I18" i="49"/>
  <c r="G18" i="49"/>
  <c r="F18" i="49"/>
  <c r="D18" i="49"/>
  <c r="B18" i="49"/>
  <c r="B19" i="49" s="1"/>
  <c r="B20" i="49" s="1"/>
  <c r="B21" i="49" s="1"/>
  <c r="B22" i="49" s="1"/>
  <c r="B23" i="49" s="1"/>
  <c r="B24" i="49" s="1"/>
  <c r="B25" i="49" s="1"/>
  <c r="B26" i="49" s="1"/>
  <c r="B27" i="49" s="1"/>
  <c r="B28" i="49" s="1"/>
  <c r="B29" i="49" s="1"/>
  <c r="B30" i="49" s="1"/>
  <c r="B31" i="49" s="1"/>
  <c r="B32" i="49" s="1"/>
  <c r="B33" i="49" s="1"/>
  <c r="B34" i="49" s="1"/>
  <c r="B35" i="49" s="1"/>
  <c r="B36" i="49" s="1"/>
  <c r="B37" i="49" s="1"/>
  <c r="B38" i="49" s="1"/>
  <c r="B39" i="49" s="1"/>
  <c r="B40" i="49" s="1"/>
  <c r="B41" i="49" s="1"/>
  <c r="B42" i="49" s="1"/>
  <c r="B43" i="49" s="1"/>
  <c r="B44" i="49" s="1"/>
  <c r="B45" i="49" s="1"/>
  <c r="B46" i="49" s="1"/>
  <c r="B47" i="49" s="1"/>
  <c r="B48" i="49" s="1"/>
  <c r="B49" i="49" s="1"/>
  <c r="B50" i="49" s="1"/>
  <c r="B51" i="49" s="1"/>
  <c r="B52" i="49" s="1"/>
  <c r="B53" i="49" s="1"/>
  <c r="B54" i="49" s="1"/>
  <c r="B55" i="49" s="1"/>
  <c r="B56" i="49" s="1"/>
  <c r="B57" i="49" s="1"/>
  <c r="B58" i="49" s="1"/>
  <c r="B59" i="49" s="1"/>
  <c r="B60" i="49" s="1"/>
  <c r="B61" i="49" s="1"/>
  <c r="B62" i="49" s="1"/>
  <c r="B63" i="49" s="1"/>
  <c r="B64" i="49" s="1"/>
  <c r="B65" i="49" s="1"/>
  <c r="B66" i="49" s="1"/>
  <c r="B67" i="49" s="1"/>
  <c r="B68" i="49" s="1"/>
  <c r="B69" i="49" s="1"/>
  <c r="B70" i="49" s="1"/>
  <c r="B71" i="49" s="1"/>
  <c r="B72" i="49" s="1"/>
  <c r="B73" i="49" s="1"/>
  <c r="B74" i="49" s="1"/>
  <c r="B75" i="49" s="1"/>
  <c r="B76" i="49" s="1"/>
  <c r="B77" i="49" s="1"/>
  <c r="B78" i="49" s="1"/>
  <c r="B79" i="49" s="1"/>
  <c r="B80" i="49" s="1"/>
  <c r="B81" i="49" s="1"/>
  <c r="B82" i="49" s="1"/>
  <c r="B83" i="49" s="1"/>
  <c r="B84" i="49" s="1"/>
  <c r="B85" i="49" s="1"/>
  <c r="B86" i="49" s="1"/>
  <c r="B87" i="49" s="1"/>
  <c r="B88" i="49" s="1"/>
  <c r="B89" i="49" s="1"/>
  <c r="B90" i="49" s="1"/>
  <c r="B91" i="49" s="1"/>
  <c r="B92" i="49" s="1"/>
  <c r="B93" i="49" s="1"/>
  <c r="B94" i="49" s="1"/>
  <c r="B95" i="49" s="1"/>
  <c r="B96" i="49" s="1"/>
  <c r="B97" i="49" s="1"/>
  <c r="B98" i="49" s="1"/>
  <c r="B99" i="49" s="1"/>
  <c r="B100" i="49" s="1"/>
  <c r="B101" i="49" s="1"/>
  <c r="B102" i="49" s="1"/>
  <c r="B103" i="49" s="1"/>
  <c r="B104" i="49" s="1"/>
  <c r="B105" i="49" s="1"/>
  <c r="B106" i="49" s="1"/>
  <c r="B107" i="49" s="1"/>
  <c r="B108" i="49" s="1"/>
  <c r="I17" i="49"/>
  <c r="G17" i="49"/>
  <c r="F10" i="49"/>
  <c r="B10" i="49"/>
  <c r="F9" i="49"/>
  <c r="B9" i="49"/>
  <c r="F8" i="49"/>
  <c r="B8" i="49"/>
  <c r="F6" i="49"/>
  <c r="B6" i="49"/>
  <c r="F7" i="49"/>
  <c r="B7" i="49"/>
  <c r="F5" i="49"/>
  <c r="B5" i="49"/>
  <c r="F2" i="49"/>
  <c r="B2" i="49"/>
  <c r="F1" i="49"/>
  <c r="B1" i="49"/>
  <c r="M23" i="69" l="1"/>
  <c r="T23" i="69"/>
  <c r="U23" i="69" s="1"/>
  <c r="N25" i="69"/>
  <c r="K24" i="69"/>
  <c r="L24" i="69" s="1"/>
  <c r="F24" i="67"/>
  <c r="G24" i="67" s="1"/>
  <c r="H24" i="67" s="1"/>
  <c r="C24" i="67"/>
  <c r="A25" i="67"/>
  <c r="D24" i="67"/>
  <c r="E24" i="67" s="1"/>
  <c r="O17" i="49" a="1"/>
  <c r="O17" i="49" s="1"/>
  <c r="K13" i="63"/>
  <c r="N13" i="63"/>
  <c r="O13" i="63" s="1"/>
  <c r="I14" i="63"/>
  <c r="J14" i="63" s="1"/>
  <c r="L15" i="63"/>
  <c r="N12" i="62"/>
  <c r="O12" i="62" s="1"/>
  <c r="K12" i="62"/>
  <c r="I13" i="62"/>
  <c r="J13" i="62" s="1"/>
  <c r="L14" i="62"/>
  <c r="N12" i="61"/>
  <c r="O12" i="61" s="1"/>
  <c r="J13" i="61"/>
  <c r="N13" i="61" s="1"/>
  <c r="O13" i="61" s="1"/>
  <c r="I14" i="61"/>
  <c r="J14" i="61" s="1"/>
  <c r="L15" i="61"/>
  <c r="O18" i="58"/>
  <c r="O19" i="58" s="1"/>
  <c r="O20" i="58" s="1"/>
  <c r="O21" i="58" s="1"/>
  <c r="O22" i="58" s="1"/>
  <c r="O23" i="58" s="1"/>
  <c r="O24" i="58" s="1"/>
  <c r="O25" i="58" s="1"/>
  <c r="O26" i="58" s="1"/>
  <c r="O27" i="58" s="1"/>
  <c r="O28" i="58" s="1"/>
  <c r="O29" i="58" s="1"/>
  <c r="O30" i="58" s="1"/>
  <c r="O31" i="58" s="1"/>
  <c r="O32" i="58" s="1"/>
  <c r="O33" i="58" s="1"/>
  <c r="O34" i="58" s="1"/>
  <c r="O35" i="58" s="1"/>
  <c r="O36" i="58" s="1"/>
  <c r="O37" i="58" s="1"/>
  <c r="O38" i="58" s="1"/>
  <c r="O39" i="58" s="1"/>
  <c r="O40" i="58" s="1"/>
  <c r="O41" i="58" s="1"/>
  <c r="O42" i="58" s="1"/>
  <c r="O43" i="58" s="1"/>
  <c r="O44" i="58" s="1"/>
  <c r="O45" i="58" s="1"/>
  <c r="O46" i="58" s="1"/>
  <c r="O47" i="58" s="1"/>
  <c r="O48" i="58" s="1"/>
  <c r="O49" i="58" s="1"/>
  <c r="O50" i="58" s="1"/>
  <c r="O51" i="58" s="1"/>
  <c r="O52" i="58" s="1"/>
  <c r="O53" i="58" s="1"/>
  <c r="O54" i="58" s="1"/>
  <c r="O55" i="58" s="1"/>
  <c r="O56" i="58" s="1"/>
  <c r="O57" i="58" s="1"/>
  <c r="O58" i="58" s="1"/>
  <c r="O59" i="58" s="1"/>
  <c r="O60" i="58" s="1"/>
  <c r="O61" i="58" s="1"/>
  <c r="O62" i="58" s="1"/>
  <c r="O63" i="58" s="1"/>
  <c r="O64" i="58" s="1"/>
  <c r="O65" i="58" s="1"/>
  <c r="O66" i="58" s="1"/>
  <c r="O67" i="58" s="1"/>
  <c r="O68" i="58" s="1"/>
  <c r="O69" i="58" s="1"/>
  <c r="O70" i="58" s="1"/>
  <c r="O71" i="58" s="1"/>
  <c r="O72" i="58" s="1"/>
  <c r="O73" i="58" s="1"/>
  <c r="O74" i="58" s="1"/>
  <c r="O75" i="58" s="1"/>
  <c r="O76" i="58" s="1"/>
  <c r="O77" i="58" s="1"/>
  <c r="O78" i="58" s="1"/>
  <c r="O79" i="58" s="1"/>
  <c r="O80" i="58" s="1"/>
  <c r="O81" i="58" s="1"/>
  <c r="O82" i="58" s="1"/>
  <c r="O83" i="58" s="1"/>
  <c r="O84" i="58" s="1"/>
  <c r="O85" i="58" s="1"/>
  <c r="O86" i="58" s="1"/>
  <c r="O87" i="58" s="1"/>
  <c r="O88" i="58" s="1"/>
  <c r="O89" i="58" s="1"/>
  <c r="O90" i="58" s="1"/>
  <c r="O91" i="58" s="1"/>
  <c r="O92" i="58" s="1"/>
  <c r="O93" i="58" s="1"/>
  <c r="O94" i="58" s="1"/>
  <c r="O95" i="58" s="1"/>
  <c r="O96" i="58" s="1"/>
  <c r="O97" i="58" s="1"/>
  <c r="O98" i="58" s="1"/>
  <c r="O99" i="58" s="1"/>
  <c r="O100" i="58" s="1"/>
  <c r="O101" i="58" s="1"/>
  <c r="O102" i="58" s="1"/>
  <c r="O103" i="58" s="1"/>
  <c r="O104" i="58" s="1"/>
  <c r="O105" i="58" s="1"/>
  <c r="O106" i="58" s="1"/>
  <c r="O107" i="58" s="1"/>
  <c r="O108" i="58" s="1"/>
  <c r="M18" i="58"/>
  <c r="J17" i="58"/>
  <c r="K17" i="58" s="1"/>
  <c r="Q50" i="49" a="1"/>
  <c r="Q50" i="49" s="1"/>
  <c r="Q26" i="49" a="1"/>
  <c r="Q26" i="49" s="1"/>
  <c r="O42" i="49" a="1"/>
  <c r="O42" i="49" s="1"/>
  <c r="O53" i="49" a="1"/>
  <c r="O53" i="49" s="1"/>
  <c r="O99" i="49" a="1"/>
  <c r="O99" i="49" s="1"/>
  <c r="O33" i="49" a="1"/>
  <c r="O33" i="49" s="1"/>
  <c r="O96" i="49" a="1"/>
  <c r="O96" i="49" s="1"/>
  <c r="O64" i="49" a="1"/>
  <c r="O64" i="49" s="1"/>
  <c r="O32" i="49" a="1"/>
  <c r="O32" i="49" s="1"/>
  <c r="O75" i="49" a="1"/>
  <c r="O75" i="49" s="1"/>
  <c r="O43" i="49" a="1"/>
  <c r="O43" i="49" s="1"/>
  <c r="O102" i="49" a="1"/>
  <c r="O102" i="49" s="1"/>
  <c r="O70" i="49" a="1"/>
  <c r="O70" i="49" s="1"/>
  <c r="O38" i="49" a="1"/>
  <c r="O38" i="49" s="1"/>
  <c r="Q49" i="49" a="1"/>
  <c r="Q49" i="49" s="1"/>
  <c r="Q92" i="49" a="1"/>
  <c r="Q92" i="49" s="1"/>
  <c r="Q87" i="49" a="1"/>
  <c r="Q87" i="49" s="1"/>
  <c r="Q23" i="49" a="1"/>
  <c r="Q23" i="49" s="1"/>
  <c r="Q82" i="49" a="1"/>
  <c r="Q82" i="49" s="1"/>
  <c r="Q18" i="49" a="1"/>
  <c r="Q18" i="49" s="1"/>
  <c r="Q37" i="49" a="1"/>
  <c r="Q37" i="49" s="1"/>
  <c r="Q83" i="49" a="1"/>
  <c r="Q83" i="49" s="1"/>
  <c r="O21" i="49" a="1"/>
  <c r="O21" i="49" s="1"/>
  <c r="O73" i="49" a="1"/>
  <c r="O73" i="49" s="1"/>
  <c r="O92" i="49" a="1"/>
  <c r="O92" i="49" s="1"/>
  <c r="O60" i="49" a="1"/>
  <c r="O60" i="49" s="1"/>
  <c r="O28" i="49" a="1"/>
  <c r="O28" i="49" s="1"/>
  <c r="O71" i="49" a="1"/>
  <c r="O71" i="49" s="1"/>
  <c r="O39" i="49" a="1"/>
  <c r="O39" i="49" s="1"/>
  <c r="O98" i="49" a="1"/>
  <c r="O98" i="49" s="1"/>
  <c r="O66" i="49" a="1"/>
  <c r="O66" i="49" s="1"/>
  <c r="O34" i="49" a="1"/>
  <c r="O34" i="49" s="1"/>
  <c r="Q17" i="49" a="1"/>
  <c r="Q17" i="49" s="1"/>
  <c r="Q57" i="49" a="1"/>
  <c r="Q57" i="49" s="1"/>
  <c r="Q88" i="49" a="1"/>
  <c r="Q88" i="49" s="1"/>
  <c r="Q56" i="49" a="1"/>
  <c r="Q56" i="49" s="1"/>
  <c r="Q24" i="49" a="1"/>
  <c r="Q24" i="49" s="1"/>
  <c r="Q51" i="49" a="1"/>
  <c r="Q51" i="49" s="1"/>
  <c r="Q19" i="49" a="1"/>
  <c r="Q19" i="49" s="1"/>
  <c r="Q78" i="49" a="1"/>
  <c r="Q78" i="49" s="1"/>
  <c r="Q46" i="49" a="1"/>
  <c r="Q46" i="49" s="1"/>
  <c r="Q77" i="49" a="1"/>
  <c r="Q77" i="49" s="1"/>
  <c r="Q97" i="49" a="1"/>
  <c r="Q97" i="49" s="1"/>
  <c r="Q25" i="49" a="1"/>
  <c r="Q25" i="49" s="1"/>
  <c r="Q84" i="49" a="1"/>
  <c r="Q84" i="49" s="1"/>
  <c r="Q52" i="49" a="1"/>
  <c r="Q52" i="49" s="1"/>
  <c r="Q20" i="49" a="1"/>
  <c r="Q20" i="49" s="1"/>
  <c r="Q79" i="49" a="1"/>
  <c r="Q79" i="49" s="1"/>
  <c r="Q47" i="49" a="1"/>
  <c r="Q47" i="49" s="1"/>
  <c r="Q106" i="49" a="1"/>
  <c r="Q106" i="49" s="1"/>
  <c r="Q74" i="49" a="1"/>
  <c r="Q74" i="49" s="1"/>
  <c r="Q42" i="49" a="1"/>
  <c r="Q42" i="49" s="1"/>
  <c r="Q45" i="49" a="1"/>
  <c r="Q45" i="49" s="1"/>
  <c r="Q65" i="49" a="1"/>
  <c r="Q65" i="49" s="1"/>
  <c r="Q21" i="49" a="1"/>
  <c r="Q21" i="49" s="1"/>
  <c r="Q80" i="49" a="1"/>
  <c r="Q80" i="49" s="1"/>
  <c r="Q48" i="49" a="1"/>
  <c r="Q48" i="49" s="1"/>
  <c r="Q107" i="49" a="1"/>
  <c r="Q107" i="49" s="1"/>
  <c r="Q75" i="49" a="1"/>
  <c r="Q75" i="49" s="1"/>
  <c r="Q43" i="49" a="1"/>
  <c r="Q43" i="49" s="1"/>
  <c r="Q102" i="49" a="1"/>
  <c r="Q102" i="49" s="1"/>
  <c r="Q70" i="49" a="1"/>
  <c r="Q70" i="49" s="1"/>
  <c r="Q38" i="49" a="1"/>
  <c r="Q38" i="49" s="1"/>
  <c r="O107" i="49" a="1"/>
  <c r="O107" i="49" s="1"/>
  <c r="O103" i="49" a="1"/>
  <c r="O103" i="49" s="1"/>
  <c r="O41" i="49" a="1"/>
  <c r="O41" i="49" s="1"/>
  <c r="O93" i="49" a="1"/>
  <c r="O93" i="49" s="1"/>
  <c r="O88" i="49" a="1"/>
  <c r="O88" i="49" s="1"/>
  <c r="O56" i="49" a="1"/>
  <c r="O56" i="49" s="1"/>
  <c r="O24" i="49" a="1"/>
  <c r="O24" i="49" s="1"/>
  <c r="O67" i="49" a="1"/>
  <c r="O67" i="49" s="1"/>
  <c r="O35" i="49" a="1"/>
  <c r="O35" i="49" s="1"/>
  <c r="O94" i="49" a="1"/>
  <c r="O94" i="49" s="1"/>
  <c r="O62" i="49" a="1"/>
  <c r="O62" i="49" s="1"/>
  <c r="O30" i="49" a="1"/>
  <c r="O30" i="49" s="1"/>
  <c r="Q105" i="49" a="1"/>
  <c r="Q105" i="49" s="1"/>
  <c r="Q33" i="49" a="1"/>
  <c r="Q33" i="49" s="1"/>
  <c r="Q108" i="49" a="1"/>
  <c r="Q108" i="49" s="1"/>
  <c r="Q76" i="49" a="1"/>
  <c r="Q76" i="49" s="1"/>
  <c r="Q44" i="49" a="1"/>
  <c r="Q44" i="49" s="1"/>
  <c r="Q103" i="49" a="1"/>
  <c r="Q103" i="49" s="1"/>
  <c r="Q71" i="49" a="1"/>
  <c r="Q71" i="49" s="1"/>
  <c r="Q39" i="49" a="1"/>
  <c r="Q39" i="49" s="1"/>
  <c r="Q98" i="49" a="1"/>
  <c r="Q98" i="49" s="1"/>
  <c r="Q66" i="49" a="1"/>
  <c r="Q66" i="49" s="1"/>
  <c r="Q34" i="49" a="1"/>
  <c r="Q34" i="49" s="1"/>
  <c r="O89" i="49" a="1"/>
  <c r="O89" i="49" s="1"/>
  <c r="O81" i="49" a="1"/>
  <c r="O81" i="49" s="1"/>
  <c r="O97" i="49" a="1"/>
  <c r="O97" i="49" s="1"/>
  <c r="O61" i="49" a="1"/>
  <c r="O61" i="49" s="1"/>
  <c r="O84" i="49" a="1"/>
  <c r="O84" i="49" s="1"/>
  <c r="O52" i="49" a="1"/>
  <c r="O52" i="49" s="1"/>
  <c r="O20" i="49" a="1"/>
  <c r="O20" i="49" s="1"/>
  <c r="O63" i="49" a="1"/>
  <c r="O63" i="49" s="1"/>
  <c r="O31" i="49" a="1"/>
  <c r="O31" i="49" s="1"/>
  <c r="O90" i="49" a="1"/>
  <c r="O90" i="49" s="1"/>
  <c r="O58" i="49" a="1"/>
  <c r="O58" i="49" s="1"/>
  <c r="O26" i="49" a="1"/>
  <c r="O26" i="49" s="1"/>
  <c r="Q28" i="49" a="1"/>
  <c r="Q28" i="49" s="1"/>
  <c r="Q85" i="49" a="1"/>
  <c r="Q85" i="49" s="1"/>
  <c r="Q73" i="49" a="1"/>
  <c r="Q73" i="49" s="1"/>
  <c r="Q93" i="49" a="1"/>
  <c r="Q93" i="49" s="1"/>
  <c r="Q104" i="49" a="1"/>
  <c r="Q104" i="49" s="1"/>
  <c r="Q72" i="49" a="1"/>
  <c r="Q72" i="49" s="1"/>
  <c r="Q40" i="49" a="1"/>
  <c r="Q40" i="49" s="1"/>
  <c r="Q99" i="49" a="1"/>
  <c r="Q99" i="49" s="1"/>
  <c r="Q67" i="49" a="1"/>
  <c r="Q67" i="49" s="1"/>
  <c r="Q35" i="49" a="1"/>
  <c r="Q35" i="49" s="1"/>
  <c r="Q94" i="49" a="1"/>
  <c r="Q94" i="49" s="1"/>
  <c r="Q62" i="49" a="1"/>
  <c r="Q62" i="49" s="1"/>
  <c r="Q30" i="49" a="1"/>
  <c r="Q30" i="49" s="1"/>
  <c r="O57" i="49" a="1"/>
  <c r="O57" i="49" s="1"/>
  <c r="O49" i="49" a="1"/>
  <c r="O49" i="49" s="1"/>
  <c r="O69" i="49" a="1"/>
  <c r="O69" i="49" s="1"/>
  <c r="O29" i="49" a="1"/>
  <c r="O29" i="49" s="1"/>
  <c r="O80" i="49" a="1"/>
  <c r="O80" i="49" s="1"/>
  <c r="O48" i="49" a="1"/>
  <c r="O48" i="49" s="1"/>
  <c r="O91" i="49" a="1"/>
  <c r="O91" i="49" s="1"/>
  <c r="O59" i="49" a="1"/>
  <c r="O59" i="49" s="1"/>
  <c r="O27" i="49" a="1"/>
  <c r="O27" i="49" s="1"/>
  <c r="O86" i="49" a="1"/>
  <c r="O86" i="49" s="1"/>
  <c r="O54" i="49" a="1"/>
  <c r="O54" i="49" s="1"/>
  <c r="O22" i="49" a="1"/>
  <c r="O22" i="49" s="1"/>
  <c r="Q53" i="49" a="1"/>
  <c r="Q53" i="49" s="1"/>
  <c r="Q41" i="49" a="1"/>
  <c r="Q41" i="49" s="1"/>
  <c r="Q61" i="49" a="1"/>
  <c r="Q61" i="49" s="1"/>
  <c r="Q100" i="49" a="1"/>
  <c r="Q100" i="49" s="1"/>
  <c r="Q68" i="49" a="1"/>
  <c r="Q68" i="49" s="1"/>
  <c r="Q36" i="49" a="1"/>
  <c r="Q36" i="49" s="1"/>
  <c r="Q95" i="49" a="1"/>
  <c r="Q95" i="49" s="1"/>
  <c r="Q63" i="49" a="1"/>
  <c r="Q63" i="49" s="1"/>
  <c r="Q31" i="49" a="1"/>
  <c r="Q31" i="49" s="1"/>
  <c r="Q90" i="49" a="1"/>
  <c r="Q90" i="49" s="1"/>
  <c r="Q58" i="49" a="1"/>
  <c r="Q58" i="49" s="1"/>
  <c r="O25" i="49" a="1"/>
  <c r="O25" i="49" s="1"/>
  <c r="O101" i="49" a="1"/>
  <c r="O101" i="49" s="1"/>
  <c r="O37" i="49" a="1"/>
  <c r="O37" i="49" s="1"/>
  <c r="O108" i="49" a="1"/>
  <c r="O108" i="49" s="1"/>
  <c r="O76" i="49" a="1"/>
  <c r="O76" i="49" s="1"/>
  <c r="O44" i="49" a="1"/>
  <c r="O44" i="49" s="1"/>
  <c r="O87" i="49" a="1"/>
  <c r="O87" i="49" s="1"/>
  <c r="O55" i="49" a="1"/>
  <c r="O55" i="49" s="1"/>
  <c r="O23" i="49" a="1"/>
  <c r="O23" i="49" s="1"/>
  <c r="O82" i="49" a="1"/>
  <c r="O82" i="49" s="1"/>
  <c r="O50" i="49" a="1"/>
  <c r="O50" i="49" s="1"/>
  <c r="O18" i="49" a="1"/>
  <c r="O18" i="49" s="1"/>
  <c r="Q81" i="49" a="1"/>
  <c r="Q81" i="49" s="1"/>
  <c r="Q101" i="49" a="1"/>
  <c r="Q101" i="49" s="1"/>
  <c r="Q29" i="49" a="1"/>
  <c r="Q29" i="49" s="1"/>
  <c r="Q96" i="49" a="1"/>
  <c r="Q96" i="49" s="1"/>
  <c r="Q64" i="49" a="1"/>
  <c r="Q64" i="49" s="1"/>
  <c r="Q32" i="49" a="1"/>
  <c r="Q32" i="49" s="1"/>
  <c r="Q91" i="49" a="1"/>
  <c r="Q91" i="49" s="1"/>
  <c r="Q59" i="49" a="1"/>
  <c r="Q59" i="49" s="1"/>
  <c r="Q27" i="49" a="1"/>
  <c r="Q27" i="49" s="1"/>
  <c r="Q86" i="49" a="1"/>
  <c r="Q86" i="49" s="1"/>
  <c r="Q54" i="49" a="1"/>
  <c r="Q54" i="49" s="1"/>
  <c r="Q22" i="49" a="1"/>
  <c r="Q22" i="49" s="1"/>
  <c r="O105" i="49" a="1"/>
  <c r="O105" i="49" s="1"/>
  <c r="O77" i="49" a="1"/>
  <c r="O77" i="49" s="1"/>
  <c r="O95" i="49" a="1"/>
  <c r="O95" i="49" s="1"/>
  <c r="O104" i="49" a="1"/>
  <c r="O104" i="49" s="1"/>
  <c r="O72" i="49" a="1"/>
  <c r="O72" i="49" s="1"/>
  <c r="O40" i="49" a="1"/>
  <c r="O40" i="49" s="1"/>
  <c r="O83" i="49" a="1"/>
  <c r="O83" i="49" s="1"/>
  <c r="O51" i="49" a="1"/>
  <c r="O51" i="49" s="1"/>
  <c r="O19" i="49" a="1"/>
  <c r="O19" i="49" s="1"/>
  <c r="O78" i="49" a="1"/>
  <c r="O78" i="49" s="1"/>
  <c r="O46" i="49" a="1"/>
  <c r="O46" i="49" s="1"/>
  <c r="Q69" i="49" a="1"/>
  <c r="Q69" i="49" s="1"/>
  <c r="Q89" i="49" a="1"/>
  <c r="Q89" i="49" s="1"/>
  <c r="Q60" i="49" a="1"/>
  <c r="Q60" i="49" s="1"/>
  <c r="Q55" i="49" a="1"/>
  <c r="Q55" i="49" s="1"/>
  <c r="O85" i="49" a="1"/>
  <c r="O85" i="49" s="1"/>
  <c r="O45" i="49" a="1"/>
  <c r="O45" i="49" s="1"/>
  <c r="O65" i="49" a="1"/>
  <c r="O65" i="49" s="1"/>
  <c r="O100" i="49" a="1"/>
  <c r="O100" i="49" s="1"/>
  <c r="O68" i="49" a="1"/>
  <c r="O68" i="49" s="1"/>
  <c r="O36" i="49" a="1"/>
  <c r="O36" i="49" s="1"/>
  <c r="O79" i="49" a="1"/>
  <c r="O79" i="49" s="1"/>
  <c r="O47" i="49" a="1"/>
  <c r="O47" i="49" s="1"/>
  <c r="O106" i="49" a="1"/>
  <c r="O106" i="49" s="1"/>
  <c r="O74" i="49" a="1"/>
  <c r="O74" i="49" s="1"/>
  <c r="I92" i="1"/>
  <c r="I89" i="1"/>
  <c r="I90" i="1"/>
  <c r="I91" i="1"/>
  <c r="I87" i="1"/>
  <c r="I88" i="1"/>
  <c r="I86" i="1"/>
  <c r="I85" i="1"/>
  <c r="I82" i="1"/>
  <c r="I83" i="1"/>
  <c r="I84" i="1"/>
  <c r="I80" i="1"/>
  <c r="I81" i="1"/>
  <c r="I79" i="1"/>
  <c r="I78" i="1"/>
  <c r="I75" i="1"/>
  <c r="I76" i="1"/>
  <c r="I77" i="1"/>
  <c r="I73" i="1"/>
  <c r="I74" i="1"/>
  <c r="I72" i="1"/>
  <c r="I71" i="1"/>
  <c r="I68" i="1"/>
  <c r="I69" i="1"/>
  <c r="I70" i="1"/>
  <c r="I66" i="1"/>
  <c r="I67" i="1"/>
  <c r="I65" i="1"/>
  <c r="I64" i="1"/>
  <c r="I61" i="1"/>
  <c r="I62" i="1"/>
  <c r="I63" i="1"/>
  <c r="I59" i="1"/>
  <c r="I60" i="1"/>
  <c r="I58" i="1"/>
  <c r="I52" i="1"/>
  <c r="I53" i="1"/>
  <c r="I54" i="1"/>
  <c r="I55" i="1"/>
  <c r="I56" i="1"/>
  <c r="I57" i="1"/>
  <c r="I51" i="1"/>
  <c r="I50" i="1"/>
  <c r="I47" i="1"/>
  <c r="I48" i="1"/>
  <c r="I49" i="1"/>
  <c r="I45" i="1"/>
  <c r="I46" i="1"/>
  <c r="I44" i="1"/>
  <c r="I43" i="1"/>
  <c r="I40" i="1"/>
  <c r="I41" i="1"/>
  <c r="I42" i="1"/>
  <c r="I38" i="1"/>
  <c r="I39" i="1"/>
  <c r="I37" i="1"/>
  <c r="I36" i="1"/>
  <c r="I31" i="1"/>
  <c r="I32" i="1"/>
  <c r="I33" i="1"/>
  <c r="I34" i="1"/>
  <c r="I35" i="1"/>
  <c r="I30" i="1"/>
  <c r="I29" i="1"/>
  <c r="I24" i="1"/>
  <c r="I25" i="1"/>
  <c r="I26" i="1"/>
  <c r="I27" i="1"/>
  <c r="I28" i="1"/>
  <c r="I23" i="1"/>
  <c r="I17" i="1"/>
  <c r="I18" i="1"/>
  <c r="I19" i="1"/>
  <c r="I20" i="1"/>
  <c r="I21" i="1"/>
  <c r="I22" i="1"/>
  <c r="I16" i="1"/>
  <c r="I3" i="1"/>
  <c r="I4" i="1"/>
  <c r="I5" i="1"/>
  <c r="I6" i="1"/>
  <c r="I7" i="1"/>
  <c r="I8" i="1"/>
  <c r="I2" i="1"/>
  <c r="C8" i="14"/>
  <c r="N26" i="69" l="1"/>
  <c r="K25" i="69"/>
  <c r="L25" i="69" s="1"/>
  <c r="T24" i="69"/>
  <c r="U24" i="69" s="1"/>
  <c r="M24" i="69"/>
  <c r="F25" i="67"/>
  <c r="G25" i="67" s="1"/>
  <c r="H25" i="67" s="1"/>
  <c r="C25" i="67"/>
  <c r="D25" i="67" s="1"/>
  <c r="E25" i="67" s="1"/>
  <c r="A26" i="67"/>
  <c r="K14" i="63"/>
  <c r="N14" i="63"/>
  <c r="O14" i="63" s="1"/>
  <c r="L16" i="63"/>
  <c r="I15" i="63"/>
  <c r="J15" i="63" s="1"/>
  <c r="I14" i="62"/>
  <c r="J14" i="62" s="1"/>
  <c r="L15" i="62"/>
  <c r="K13" i="62"/>
  <c r="N13" i="62"/>
  <c r="O13" i="62" s="1"/>
  <c r="K13" i="61"/>
  <c r="L16" i="61"/>
  <c r="I15" i="61"/>
  <c r="J15" i="61" s="1"/>
  <c r="N14" i="61"/>
  <c r="O14" i="61" s="1"/>
  <c r="K14" i="61"/>
  <c r="Q17" i="58"/>
  <c r="R17" i="58" s="1"/>
  <c r="L17" i="58"/>
  <c r="M19" i="58"/>
  <c r="J18" i="58"/>
  <c r="K18" i="58" s="1"/>
  <c r="J40" i="1"/>
  <c r="J58" i="1"/>
  <c r="J7" i="1"/>
  <c r="J25" i="1"/>
  <c r="J31" i="1"/>
  <c r="J66" i="1"/>
  <c r="J24" i="1"/>
  <c r="J82" i="1"/>
  <c r="J8" i="1"/>
  <c r="J32" i="1"/>
  <c r="J90" i="1"/>
  <c r="J6" i="1"/>
  <c r="J29" i="1"/>
  <c r="J37" i="1"/>
  <c r="J56" i="1"/>
  <c r="J69" i="1"/>
  <c r="J75" i="1"/>
  <c r="J39" i="1"/>
  <c r="J55" i="1"/>
  <c r="J59" i="1"/>
  <c r="J35" i="1"/>
  <c r="J49" i="1"/>
  <c r="J71" i="1"/>
  <c r="J79" i="1"/>
  <c r="J88" i="1"/>
  <c r="J38" i="1"/>
  <c r="J13" i="1"/>
  <c r="J45" i="1"/>
  <c r="J68" i="1"/>
  <c r="J23" i="1"/>
  <c r="J16" i="1"/>
  <c r="J34" i="1"/>
  <c r="J42" i="1"/>
  <c r="J48" i="1"/>
  <c r="J64" i="1"/>
  <c r="J72" i="1"/>
  <c r="J81" i="1"/>
  <c r="J87" i="1"/>
  <c r="J26" i="1"/>
  <c r="J50" i="1"/>
  <c r="J73" i="1"/>
  <c r="J18" i="1"/>
  <c r="J46" i="1"/>
  <c r="J63" i="1"/>
  <c r="J85" i="1"/>
  <c r="J17" i="1"/>
  <c r="J15" i="1"/>
  <c r="K2" i="1"/>
  <c r="J33" i="1"/>
  <c r="J41" i="1"/>
  <c r="J47" i="1"/>
  <c r="J74" i="1"/>
  <c r="J80" i="1"/>
  <c r="J3" i="1"/>
  <c r="J2" i="1"/>
  <c r="J62" i="1"/>
  <c r="J22" i="1"/>
  <c r="J93" i="1"/>
  <c r="J61" i="1"/>
  <c r="J60" i="1"/>
  <c r="J36" i="1"/>
  <c r="J4" i="1"/>
  <c r="J83" i="1"/>
  <c r="J51" i="1"/>
  <c r="J27" i="1"/>
  <c r="J19" i="1"/>
  <c r="J11" i="1"/>
  <c r="J10" i="1"/>
  <c r="J70" i="1"/>
  <c r="J14" i="1"/>
  <c r="J53" i="1"/>
  <c r="J21" i="1"/>
  <c r="J92" i="1"/>
  <c r="J76" i="1"/>
  <c r="J44" i="1"/>
  <c r="J28" i="1"/>
  <c r="J91" i="1"/>
  <c r="J67" i="1"/>
  <c r="J89" i="1"/>
  <c r="J65" i="1"/>
  <c r="J57" i="1"/>
  <c r="J9" i="1"/>
  <c r="J86" i="1"/>
  <c r="J54" i="1"/>
  <c r="J30" i="1"/>
  <c r="J77" i="1"/>
  <c r="J5" i="1"/>
  <c r="J84" i="1"/>
  <c r="J52" i="1"/>
  <c r="J20" i="1"/>
  <c r="J43" i="1"/>
  <c r="J78" i="1"/>
  <c r="J12" i="1"/>
  <c r="E100" i="2"/>
  <c r="F2" i="29"/>
  <c r="E2" i="3"/>
  <c r="E99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C1" i="29"/>
  <c r="E100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8" i="29"/>
  <c r="D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E100" i="14" s="1"/>
  <c r="M25" i="69" l="1"/>
  <c r="T25" i="69"/>
  <c r="U25" i="69" s="1"/>
  <c r="N27" i="69"/>
  <c r="K26" i="69"/>
  <c r="L26" i="69" s="1"/>
  <c r="F26" i="67"/>
  <c r="G26" i="67" s="1"/>
  <c r="H26" i="67" s="1"/>
  <c r="C26" i="67"/>
  <c r="D26" i="67"/>
  <c r="E26" i="67" s="1"/>
  <c r="A27" i="67"/>
  <c r="F27" i="67" s="1"/>
  <c r="G27" i="67" s="1"/>
  <c r="H27" i="67" s="1"/>
  <c r="N15" i="63"/>
  <c r="O15" i="63" s="1"/>
  <c r="K15" i="63"/>
  <c r="I16" i="63"/>
  <c r="J16" i="63" s="1"/>
  <c r="L17" i="63"/>
  <c r="I15" i="62"/>
  <c r="J15" i="62" s="1"/>
  <c r="L16" i="62"/>
  <c r="K14" i="62"/>
  <c r="N14" i="62"/>
  <c r="O14" i="62" s="1"/>
  <c r="L17" i="61"/>
  <c r="I16" i="61"/>
  <c r="J16" i="61" s="1"/>
  <c r="K15" i="61"/>
  <c r="N15" i="61"/>
  <c r="O15" i="61" s="1"/>
  <c r="M20" i="58"/>
  <c r="J19" i="58"/>
  <c r="K19" i="58" s="1"/>
  <c r="L18" i="58"/>
  <c r="Q18" i="58"/>
  <c r="R18" i="58" s="1"/>
  <c r="C10" i="29"/>
  <c r="C9" i="29"/>
  <c r="C8" i="29"/>
  <c r="T26" i="69" l="1"/>
  <c r="U26" i="69" s="1"/>
  <c r="M26" i="69"/>
  <c r="N28" i="69"/>
  <c r="K27" i="69"/>
  <c r="L27" i="69" s="1"/>
  <c r="C27" i="67"/>
  <c r="D27" i="67" s="1"/>
  <c r="E27" i="67" s="1"/>
  <c r="A28" i="67"/>
  <c r="F28" i="67" s="1"/>
  <c r="G28" i="67" s="1"/>
  <c r="H28" i="67" s="1"/>
  <c r="I17" i="63"/>
  <c r="J17" i="63" s="1"/>
  <c r="L18" i="63"/>
  <c r="K16" i="63"/>
  <c r="N16" i="63"/>
  <c r="O16" i="63" s="1"/>
  <c r="I16" i="62"/>
  <c r="J16" i="62" s="1"/>
  <c r="L17" i="62"/>
  <c r="N15" i="62"/>
  <c r="O15" i="62" s="1"/>
  <c r="K15" i="62"/>
  <c r="K16" i="61"/>
  <c r="N16" i="61"/>
  <c r="O16" i="61" s="1"/>
  <c r="I17" i="61"/>
  <c r="J17" i="61" s="1"/>
  <c r="L18" i="61"/>
  <c r="L19" i="58"/>
  <c r="Q19" i="58"/>
  <c r="R19" i="58" s="1"/>
  <c r="M21" i="58"/>
  <c r="J20" i="58"/>
  <c r="K20" i="58" s="1"/>
  <c r="B5" i="29"/>
  <c r="T27" i="69" l="1"/>
  <c r="U27" i="69" s="1"/>
  <c r="M27" i="69"/>
  <c r="N29" i="69"/>
  <c r="K28" i="69"/>
  <c r="L28" i="69" s="1"/>
  <c r="A29" i="67"/>
  <c r="F29" i="67" s="1"/>
  <c r="G29" i="67" s="1"/>
  <c r="H29" i="67" s="1"/>
  <c r="C28" i="67"/>
  <c r="D28" i="67" s="1"/>
  <c r="E28" i="67" s="1"/>
  <c r="L19" i="63"/>
  <c r="I18" i="63"/>
  <c r="J18" i="63" s="1"/>
  <c r="K17" i="63"/>
  <c r="N17" i="63"/>
  <c r="O17" i="63" s="1"/>
  <c r="K16" i="62"/>
  <c r="N16" i="62"/>
  <c r="O16" i="62" s="1"/>
  <c r="I17" i="62"/>
  <c r="J17" i="62" s="1"/>
  <c r="L18" i="62"/>
  <c r="I18" i="61"/>
  <c r="J18" i="61" s="1"/>
  <c r="L19" i="61"/>
  <c r="N17" i="61"/>
  <c r="O17" i="61" s="1"/>
  <c r="K17" i="61"/>
  <c r="M22" i="58"/>
  <c r="J21" i="58"/>
  <c r="K21" i="58" s="1"/>
  <c r="Q20" i="58"/>
  <c r="R20" i="58" s="1"/>
  <c r="L20" i="58"/>
  <c r="A9" i="29"/>
  <c r="D8" i="29"/>
  <c r="C8" i="2"/>
  <c r="M28" i="69" l="1"/>
  <c r="T28" i="69"/>
  <c r="U28" i="69" s="1"/>
  <c r="N30" i="69"/>
  <c r="K29" i="69"/>
  <c r="L29" i="69" s="1"/>
  <c r="C29" i="67"/>
  <c r="D29" i="67" s="1"/>
  <c r="E29" i="67" s="1"/>
  <c r="A30" i="67"/>
  <c r="F30" i="67" s="1"/>
  <c r="G30" i="67" s="1"/>
  <c r="H30" i="67" s="1"/>
  <c r="N18" i="63"/>
  <c r="O18" i="63" s="1"/>
  <c r="K18" i="63"/>
  <c r="I19" i="63"/>
  <c r="J19" i="63" s="1"/>
  <c r="L20" i="63"/>
  <c r="L19" i="62"/>
  <c r="I18" i="62"/>
  <c r="J18" i="62" s="1"/>
  <c r="N17" i="62"/>
  <c r="O17" i="62" s="1"/>
  <c r="K17" i="62"/>
  <c r="I19" i="61"/>
  <c r="J19" i="61" s="1"/>
  <c r="L20" i="61"/>
  <c r="N18" i="61"/>
  <c r="O18" i="61" s="1"/>
  <c r="K18" i="61"/>
  <c r="Q21" i="58"/>
  <c r="R21" i="58" s="1"/>
  <c r="L21" i="58"/>
  <c r="M23" i="58"/>
  <c r="J22" i="58"/>
  <c r="K22" i="58" s="1"/>
  <c r="A10" i="29"/>
  <c r="E8" i="29"/>
  <c r="D9" i="29"/>
  <c r="E9" i="29" s="1"/>
  <c r="A11" i="29"/>
  <c r="C11" i="29" s="1"/>
  <c r="T29" i="69" l="1"/>
  <c r="U29" i="69" s="1"/>
  <c r="M29" i="69"/>
  <c r="N31" i="69"/>
  <c r="K30" i="69"/>
  <c r="L30" i="69" s="1"/>
  <c r="A31" i="67"/>
  <c r="F31" i="67" s="1"/>
  <c r="G31" i="67" s="1"/>
  <c r="H31" i="67" s="1"/>
  <c r="C30" i="67"/>
  <c r="D30" i="67" s="1"/>
  <c r="E30" i="67" s="1"/>
  <c r="L21" i="63"/>
  <c r="I20" i="63"/>
  <c r="J20" i="63" s="1"/>
  <c r="N19" i="63"/>
  <c r="O19" i="63" s="1"/>
  <c r="K19" i="63"/>
  <c r="N18" i="62"/>
  <c r="O18" i="62" s="1"/>
  <c r="K18" i="62"/>
  <c r="I19" i="62"/>
  <c r="J19" i="62" s="1"/>
  <c r="L20" i="62"/>
  <c r="L21" i="61"/>
  <c r="I20" i="61"/>
  <c r="J20" i="61" s="1"/>
  <c r="N19" i="61"/>
  <c r="O19" i="61" s="1"/>
  <c r="K19" i="61"/>
  <c r="L22" i="58"/>
  <c r="Q22" i="58"/>
  <c r="R22" i="58" s="1"/>
  <c r="M24" i="58"/>
  <c r="J23" i="58"/>
  <c r="K23" i="58" s="1"/>
  <c r="D10" i="29"/>
  <c r="E10" i="29" s="1"/>
  <c r="D11" i="29"/>
  <c r="A12" i="29"/>
  <c r="C12" i="29" s="1"/>
  <c r="M30" i="69" l="1"/>
  <c r="T30" i="69"/>
  <c r="U30" i="69" s="1"/>
  <c r="N32" i="69"/>
  <c r="K31" i="69"/>
  <c r="L31" i="69" s="1"/>
  <c r="A32" i="67"/>
  <c r="F32" i="67" s="1"/>
  <c r="G32" i="67" s="1"/>
  <c r="H32" i="67" s="1"/>
  <c r="C31" i="67"/>
  <c r="D31" i="67" s="1"/>
  <c r="E31" i="67" s="1"/>
  <c r="N20" i="63"/>
  <c r="O20" i="63" s="1"/>
  <c r="K20" i="63"/>
  <c r="L22" i="63"/>
  <c r="I21" i="63"/>
  <c r="J21" i="63" s="1"/>
  <c r="I20" i="62"/>
  <c r="J20" i="62" s="1"/>
  <c r="L21" i="62"/>
  <c r="K19" i="62"/>
  <c r="N19" i="62"/>
  <c r="O19" i="62" s="1"/>
  <c r="N20" i="61"/>
  <c r="O20" i="61" s="1"/>
  <c r="K20" i="61"/>
  <c r="L22" i="61"/>
  <c r="I21" i="61"/>
  <c r="J21" i="61" s="1"/>
  <c r="M25" i="58"/>
  <c r="J24" i="58"/>
  <c r="K24" i="58" s="1"/>
  <c r="L23" i="58"/>
  <c r="Q23" i="58"/>
  <c r="R23" i="58" s="1"/>
  <c r="E11" i="29"/>
  <c r="A13" i="29"/>
  <c r="C13" i="29" s="1"/>
  <c r="D12" i="29"/>
  <c r="T31" i="69" l="1"/>
  <c r="U31" i="69" s="1"/>
  <c r="M31" i="69"/>
  <c r="N33" i="69"/>
  <c r="K32" i="69"/>
  <c r="L32" i="69" s="1"/>
  <c r="A33" i="67"/>
  <c r="F33" i="67" s="1"/>
  <c r="G33" i="67" s="1"/>
  <c r="H33" i="67" s="1"/>
  <c r="C32" i="67"/>
  <c r="D32" i="67" s="1"/>
  <c r="E32" i="67" s="1"/>
  <c r="K21" i="63"/>
  <c r="N21" i="63"/>
  <c r="O21" i="63" s="1"/>
  <c r="I22" i="63"/>
  <c r="J22" i="63" s="1"/>
  <c r="L23" i="63"/>
  <c r="I21" i="62"/>
  <c r="J21" i="62" s="1"/>
  <c r="L22" i="62"/>
  <c r="N20" i="62"/>
  <c r="O20" i="62" s="1"/>
  <c r="K20" i="62"/>
  <c r="K21" i="61"/>
  <c r="N21" i="61"/>
  <c r="O21" i="61" s="1"/>
  <c r="I22" i="61"/>
  <c r="J22" i="61" s="1"/>
  <c r="L23" i="61"/>
  <c r="L24" i="58"/>
  <c r="Q24" i="58"/>
  <c r="R24" i="58" s="1"/>
  <c r="M26" i="58"/>
  <c r="J25" i="58"/>
  <c r="K25" i="58" s="1"/>
  <c r="A14" i="29"/>
  <c r="C14" i="29" s="1"/>
  <c r="D13" i="29"/>
  <c r="E12" i="29"/>
  <c r="T32" i="69" l="1"/>
  <c r="U32" i="69" s="1"/>
  <c r="M32" i="69"/>
  <c r="N34" i="69"/>
  <c r="K33" i="69"/>
  <c r="L33" i="69" s="1"/>
  <c r="C33" i="67"/>
  <c r="D33" i="67" s="1"/>
  <c r="E33" i="67" s="1"/>
  <c r="A34" i="67"/>
  <c r="F34" i="67" s="1"/>
  <c r="G34" i="67" s="1"/>
  <c r="H34" i="67" s="1"/>
  <c r="L24" i="63"/>
  <c r="I23" i="63"/>
  <c r="J23" i="63" s="1"/>
  <c r="K22" i="63"/>
  <c r="N22" i="63"/>
  <c r="O22" i="63" s="1"/>
  <c r="I22" i="62"/>
  <c r="J22" i="62" s="1"/>
  <c r="L23" i="62"/>
  <c r="K21" i="62"/>
  <c r="N21" i="62"/>
  <c r="O21" i="62" s="1"/>
  <c r="I23" i="61"/>
  <c r="J23" i="61" s="1"/>
  <c r="L24" i="61"/>
  <c r="K22" i="61"/>
  <c r="N22" i="61"/>
  <c r="O22" i="61" s="1"/>
  <c r="Q25" i="58"/>
  <c r="R25" i="58" s="1"/>
  <c r="L25" i="58"/>
  <c r="M27" i="58"/>
  <c r="J26" i="58"/>
  <c r="K26" i="58" s="1"/>
  <c r="A15" i="29"/>
  <c r="C15" i="29" s="1"/>
  <c r="D14" i="29"/>
  <c r="E13" i="29"/>
  <c r="M33" i="69" l="1"/>
  <c r="T33" i="69"/>
  <c r="U33" i="69" s="1"/>
  <c r="N35" i="69"/>
  <c r="K34" i="69"/>
  <c r="L34" i="69" s="1"/>
  <c r="C34" i="67"/>
  <c r="D34" i="67" s="1"/>
  <c r="E34" i="67" s="1"/>
  <c r="A35" i="67"/>
  <c r="F35" i="67" s="1"/>
  <c r="G35" i="67" s="1"/>
  <c r="H35" i="67" s="1"/>
  <c r="N23" i="63"/>
  <c r="O23" i="63" s="1"/>
  <c r="K23" i="63"/>
  <c r="I24" i="63"/>
  <c r="J24" i="63" s="1"/>
  <c r="L25" i="63"/>
  <c r="L24" i="62"/>
  <c r="I23" i="62"/>
  <c r="J23" i="62" s="1"/>
  <c r="N22" i="62"/>
  <c r="O22" i="62" s="1"/>
  <c r="K22" i="62"/>
  <c r="I24" i="61"/>
  <c r="J24" i="61" s="1"/>
  <c r="L25" i="61"/>
  <c r="N23" i="61"/>
  <c r="O23" i="61" s="1"/>
  <c r="K23" i="61"/>
  <c r="L26" i="58"/>
  <c r="Q26" i="58"/>
  <c r="R26" i="58" s="1"/>
  <c r="M28" i="58"/>
  <c r="J27" i="58"/>
  <c r="K27" i="58" s="1"/>
  <c r="E14" i="29"/>
  <c r="A16" i="29"/>
  <c r="C16" i="29" s="1"/>
  <c r="D15" i="29"/>
  <c r="T34" i="69" l="1"/>
  <c r="U34" i="69" s="1"/>
  <c r="M34" i="69"/>
  <c r="N36" i="69"/>
  <c r="K35" i="69"/>
  <c r="L35" i="69" s="1"/>
  <c r="C35" i="67"/>
  <c r="D35" i="67" s="1"/>
  <c r="E35" i="67" s="1"/>
  <c r="A36" i="67"/>
  <c r="F36" i="67" s="1"/>
  <c r="G36" i="67" s="1"/>
  <c r="H36" i="67" s="1"/>
  <c r="L26" i="63"/>
  <c r="I25" i="63"/>
  <c r="J25" i="63" s="1"/>
  <c r="K24" i="63"/>
  <c r="N24" i="63"/>
  <c r="O24" i="63" s="1"/>
  <c r="N23" i="62"/>
  <c r="O23" i="62" s="1"/>
  <c r="K23" i="62"/>
  <c r="L25" i="62"/>
  <c r="I24" i="62"/>
  <c r="J24" i="62" s="1"/>
  <c r="L26" i="61"/>
  <c r="I25" i="61"/>
  <c r="J25" i="61" s="1"/>
  <c r="K24" i="61"/>
  <c r="N24" i="61"/>
  <c r="O24" i="61" s="1"/>
  <c r="L27" i="58"/>
  <c r="Q27" i="58"/>
  <c r="R27" i="58" s="1"/>
  <c r="M29" i="58"/>
  <c r="J28" i="58"/>
  <c r="K28" i="58" s="1"/>
  <c r="E15" i="29"/>
  <c r="D16" i="29"/>
  <c r="A17" i="29"/>
  <c r="C17" i="29" s="1"/>
  <c r="M35" i="69" l="1"/>
  <c r="T35" i="69"/>
  <c r="U35" i="69" s="1"/>
  <c r="N37" i="69"/>
  <c r="K36" i="69"/>
  <c r="L36" i="69" s="1"/>
  <c r="A37" i="67"/>
  <c r="F37" i="67" s="1"/>
  <c r="G37" i="67" s="1"/>
  <c r="H37" i="67" s="1"/>
  <c r="C36" i="67"/>
  <c r="D36" i="67" s="1"/>
  <c r="E36" i="67" s="1"/>
  <c r="N25" i="63"/>
  <c r="O25" i="63" s="1"/>
  <c r="K25" i="63"/>
  <c r="L27" i="63"/>
  <c r="I26" i="63"/>
  <c r="J26" i="63" s="1"/>
  <c r="N24" i="62"/>
  <c r="O24" i="62" s="1"/>
  <c r="K24" i="62"/>
  <c r="L26" i="62"/>
  <c r="I25" i="62"/>
  <c r="J25" i="62" s="1"/>
  <c r="K25" i="61"/>
  <c r="N25" i="61"/>
  <c r="O25" i="61" s="1"/>
  <c r="I26" i="61"/>
  <c r="J26" i="61" s="1"/>
  <c r="L27" i="61"/>
  <c r="L28" i="58"/>
  <c r="Q28" i="58"/>
  <c r="R28" i="58" s="1"/>
  <c r="M30" i="58"/>
  <c r="J29" i="58"/>
  <c r="K29" i="58" s="1"/>
  <c r="D17" i="29"/>
  <c r="A18" i="29"/>
  <c r="C18" i="29" s="1"/>
  <c r="E16" i="29"/>
  <c r="M36" i="69" l="1"/>
  <c r="T36" i="69"/>
  <c r="U36" i="69" s="1"/>
  <c r="N38" i="69"/>
  <c r="K37" i="69"/>
  <c r="L37" i="69" s="1"/>
  <c r="C37" i="67"/>
  <c r="D37" i="67" s="1"/>
  <c r="E37" i="67" s="1"/>
  <c r="A38" i="67"/>
  <c r="F38" i="67" s="1"/>
  <c r="G38" i="67" s="1"/>
  <c r="H38" i="67" s="1"/>
  <c r="K26" i="63"/>
  <c r="N26" i="63"/>
  <c r="O26" i="63" s="1"/>
  <c r="L28" i="63"/>
  <c r="I27" i="63"/>
  <c r="J27" i="63" s="1"/>
  <c r="N25" i="62"/>
  <c r="O25" i="62" s="1"/>
  <c r="K25" i="62"/>
  <c r="I26" i="62"/>
  <c r="J26" i="62" s="1"/>
  <c r="L27" i="62"/>
  <c r="I27" i="61"/>
  <c r="J27" i="61" s="1"/>
  <c r="L28" i="61"/>
  <c r="K26" i="61"/>
  <c r="N26" i="61"/>
  <c r="O26" i="61" s="1"/>
  <c r="Q29" i="58"/>
  <c r="R29" i="58" s="1"/>
  <c r="L29" i="58"/>
  <c r="M31" i="58"/>
  <c r="J30" i="58"/>
  <c r="K30" i="58" s="1"/>
  <c r="D18" i="29"/>
  <c r="A19" i="29"/>
  <c r="C19" i="29" s="1"/>
  <c r="E17" i="29"/>
  <c r="T37" i="69" l="1"/>
  <c r="U37" i="69" s="1"/>
  <c r="M37" i="69"/>
  <c r="N39" i="69"/>
  <c r="K38" i="69"/>
  <c r="L38" i="69" s="1"/>
  <c r="A39" i="67"/>
  <c r="F39" i="67" s="1"/>
  <c r="G39" i="67" s="1"/>
  <c r="H39" i="67" s="1"/>
  <c r="C38" i="67"/>
  <c r="D38" i="67" s="1"/>
  <c r="E38" i="67" s="1"/>
  <c r="N27" i="63"/>
  <c r="O27" i="63" s="1"/>
  <c r="K27" i="63"/>
  <c r="L29" i="63"/>
  <c r="I28" i="63"/>
  <c r="J28" i="63" s="1"/>
  <c r="L28" i="62"/>
  <c r="I27" i="62"/>
  <c r="J27" i="62" s="1"/>
  <c r="K26" i="62"/>
  <c r="N26" i="62"/>
  <c r="O26" i="62" s="1"/>
  <c r="I28" i="61"/>
  <c r="J28" i="61" s="1"/>
  <c r="L29" i="61"/>
  <c r="K27" i="61"/>
  <c r="N27" i="61"/>
  <c r="O27" i="61" s="1"/>
  <c r="L30" i="58"/>
  <c r="Q30" i="58"/>
  <c r="R30" i="58" s="1"/>
  <c r="M32" i="58"/>
  <c r="J31" i="58"/>
  <c r="K31" i="58" s="1"/>
  <c r="D19" i="29"/>
  <c r="A20" i="29"/>
  <c r="C20" i="29" s="1"/>
  <c r="E18" i="29"/>
  <c r="T38" i="69" l="1"/>
  <c r="U38" i="69" s="1"/>
  <c r="M38" i="69"/>
  <c r="N40" i="69"/>
  <c r="K39" i="69"/>
  <c r="L39" i="69" s="1"/>
  <c r="A40" i="67"/>
  <c r="F40" i="67" s="1"/>
  <c r="G40" i="67" s="1"/>
  <c r="H40" i="67" s="1"/>
  <c r="C39" i="67"/>
  <c r="D39" i="67" s="1"/>
  <c r="E39" i="67" s="1"/>
  <c r="I29" i="63"/>
  <c r="J29" i="63" s="1"/>
  <c r="L30" i="63"/>
  <c r="N28" i="63"/>
  <c r="O28" i="63" s="1"/>
  <c r="K28" i="63"/>
  <c r="N27" i="62"/>
  <c r="O27" i="62" s="1"/>
  <c r="K27" i="62"/>
  <c r="I28" i="62"/>
  <c r="J28" i="62" s="1"/>
  <c r="L29" i="62"/>
  <c r="I29" i="61"/>
  <c r="J29" i="61" s="1"/>
  <c r="L30" i="61"/>
  <c r="N28" i="61"/>
  <c r="O28" i="61" s="1"/>
  <c r="K28" i="61"/>
  <c r="L31" i="58"/>
  <c r="Q31" i="58"/>
  <c r="R31" i="58" s="1"/>
  <c r="M33" i="58"/>
  <c r="J32" i="58"/>
  <c r="K32" i="58" s="1"/>
  <c r="E19" i="29"/>
  <c r="A21" i="29"/>
  <c r="C21" i="29" s="1"/>
  <c r="D20" i="29"/>
  <c r="T39" i="69" l="1"/>
  <c r="U39" i="69" s="1"/>
  <c r="M39" i="69"/>
  <c r="N41" i="69"/>
  <c r="K40" i="69"/>
  <c r="L40" i="69" s="1"/>
  <c r="A41" i="67"/>
  <c r="F41" i="67" s="1"/>
  <c r="G41" i="67" s="1"/>
  <c r="H41" i="67" s="1"/>
  <c r="C40" i="67"/>
  <c r="D40" i="67" s="1"/>
  <c r="E40" i="67" s="1"/>
  <c r="L31" i="63"/>
  <c r="I30" i="63"/>
  <c r="J30" i="63" s="1"/>
  <c r="K29" i="63"/>
  <c r="N29" i="63"/>
  <c r="O29" i="63" s="1"/>
  <c r="I29" i="62"/>
  <c r="J29" i="62" s="1"/>
  <c r="L30" i="62"/>
  <c r="N28" i="62"/>
  <c r="O28" i="62" s="1"/>
  <c r="K28" i="62"/>
  <c r="L31" i="61"/>
  <c r="I30" i="61"/>
  <c r="J30" i="61" s="1"/>
  <c r="K29" i="61"/>
  <c r="N29" i="61"/>
  <c r="O29" i="61" s="1"/>
  <c r="L32" i="58"/>
  <c r="Q32" i="58"/>
  <c r="R32" i="58" s="1"/>
  <c r="M34" i="58"/>
  <c r="J33" i="58"/>
  <c r="K33" i="58" s="1"/>
  <c r="D21" i="29"/>
  <c r="A22" i="29"/>
  <c r="C22" i="29" s="1"/>
  <c r="E20" i="29"/>
  <c r="M40" i="69" l="1"/>
  <c r="T40" i="69"/>
  <c r="U40" i="69" s="1"/>
  <c r="N42" i="69"/>
  <c r="K41" i="69"/>
  <c r="L41" i="69" s="1"/>
  <c r="C41" i="67"/>
  <c r="D41" i="67" s="1"/>
  <c r="E41" i="67" s="1"/>
  <c r="A42" i="67"/>
  <c r="F42" i="67" s="1"/>
  <c r="G42" i="67" s="1"/>
  <c r="H42" i="67" s="1"/>
  <c r="K30" i="63"/>
  <c r="N30" i="63"/>
  <c r="O30" i="63" s="1"/>
  <c r="L32" i="63"/>
  <c r="I31" i="63"/>
  <c r="J31" i="63" s="1"/>
  <c r="L31" i="62"/>
  <c r="I30" i="62"/>
  <c r="J30" i="62" s="1"/>
  <c r="K29" i="62"/>
  <c r="N29" i="62"/>
  <c r="O29" i="62" s="1"/>
  <c r="K30" i="61"/>
  <c r="N30" i="61"/>
  <c r="O30" i="61" s="1"/>
  <c r="L32" i="61"/>
  <c r="I31" i="61"/>
  <c r="J31" i="61" s="1"/>
  <c r="Q33" i="58"/>
  <c r="R33" i="58" s="1"/>
  <c r="L33" i="58"/>
  <c r="M35" i="58"/>
  <c r="J34" i="58"/>
  <c r="K34" i="58" s="1"/>
  <c r="A23" i="29"/>
  <c r="C23" i="29" s="1"/>
  <c r="D22" i="29"/>
  <c r="E21" i="29"/>
  <c r="M41" i="69" l="1"/>
  <c r="T41" i="69"/>
  <c r="U41" i="69" s="1"/>
  <c r="N43" i="69"/>
  <c r="K42" i="69"/>
  <c r="L42" i="69" s="1"/>
  <c r="C42" i="67"/>
  <c r="D42" i="67" s="1"/>
  <c r="E42" i="67" s="1"/>
  <c r="A43" i="67"/>
  <c r="F43" i="67" s="1"/>
  <c r="G43" i="67" s="1"/>
  <c r="H43" i="67" s="1"/>
  <c r="N31" i="63"/>
  <c r="O31" i="63" s="1"/>
  <c r="K31" i="63"/>
  <c r="L33" i="63"/>
  <c r="I32" i="63"/>
  <c r="J32" i="63" s="1"/>
  <c r="N30" i="62"/>
  <c r="O30" i="62" s="1"/>
  <c r="K30" i="62"/>
  <c r="I31" i="62"/>
  <c r="J31" i="62" s="1"/>
  <c r="L32" i="62"/>
  <c r="N31" i="61"/>
  <c r="O31" i="61" s="1"/>
  <c r="K31" i="61"/>
  <c r="L33" i="61"/>
  <c r="I32" i="61"/>
  <c r="J32" i="61" s="1"/>
  <c r="Q34" i="58"/>
  <c r="R34" i="58" s="1"/>
  <c r="L34" i="58"/>
  <c r="M36" i="58"/>
  <c r="J35" i="58"/>
  <c r="K35" i="58" s="1"/>
  <c r="E22" i="29"/>
  <c r="A24" i="29"/>
  <c r="C24" i="29" s="1"/>
  <c r="D23" i="29"/>
  <c r="T42" i="69" l="1"/>
  <c r="U42" i="69" s="1"/>
  <c r="M42" i="69"/>
  <c r="N44" i="69"/>
  <c r="K43" i="69"/>
  <c r="L43" i="69" s="1"/>
  <c r="C43" i="67"/>
  <c r="D43" i="67" s="1"/>
  <c r="E43" i="67" s="1"/>
  <c r="A44" i="67"/>
  <c r="F44" i="67" s="1"/>
  <c r="G44" i="67" s="1"/>
  <c r="H44" i="67" s="1"/>
  <c r="L34" i="63"/>
  <c r="I33" i="63"/>
  <c r="J33" i="63" s="1"/>
  <c r="N32" i="63"/>
  <c r="O32" i="63" s="1"/>
  <c r="K32" i="63"/>
  <c r="L33" i="62"/>
  <c r="I32" i="62"/>
  <c r="J32" i="62" s="1"/>
  <c r="K31" i="62"/>
  <c r="N31" i="62"/>
  <c r="O31" i="62" s="1"/>
  <c r="N32" i="61"/>
  <c r="O32" i="61" s="1"/>
  <c r="K32" i="61"/>
  <c r="I33" i="61"/>
  <c r="J33" i="61" s="1"/>
  <c r="L34" i="61"/>
  <c r="L35" i="58"/>
  <c r="Q35" i="58"/>
  <c r="R35" i="58" s="1"/>
  <c r="M37" i="58"/>
  <c r="J36" i="58"/>
  <c r="K36" i="58" s="1"/>
  <c r="D24" i="29"/>
  <c r="A25" i="29"/>
  <c r="C25" i="29" s="1"/>
  <c r="E23" i="29"/>
  <c r="M43" i="69" l="1"/>
  <c r="T43" i="69"/>
  <c r="U43" i="69" s="1"/>
  <c r="N45" i="69"/>
  <c r="K44" i="69"/>
  <c r="L44" i="69" s="1"/>
  <c r="A45" i="67"/>
  <c r="F45" i="67" s="1"/>
  <c r="G45" i="67" s="1"/>
  <c r="H45" i="67" s="1"/>
  <c r="C44" i="67"/>
  <c r="D44" i="67" s="1"/>
  <c r="E44" i="67" s="1"/>
  <c r="N33" i="63"/>
  <c r="O33" i="63" s="1"/>
  <c r="K33" i="63"/>
  <c r="I34" i="63"/>
  <c r="J34" i="63" s="1"/>
  <c r="L35" i="63"/>
  <c r="K32" i="62"/>
  <c r="N32" i="62"/>
  <c r="O32" i="62" s="1"/>
  <c r="L34" i="62"/>
  <c r="I33" i="62"/>
  <c r="J33" i="62" s="1"/>
  <c r="L35" i="61"/>
  <c r="I34" i="61"/>
  <c r="J34" i="61" s="1"/>
  <c r="N33" i="61"/>
  <c r="O33" i="61" s="1"/>
  <c r="K33" i="61"/>
  <c r="L36" i="58"/>
  <c r="Q36" i="58"/>
  <c r="R36" i="58" s="1"/>
  <c r="M38" i="58"/>
  <c r="J37" i="58"/>
  <c r="K37" i="58" s="1"/>
  <c r="D25" i="29"/>
  <c r="A26" i="29"/>
  <c r="C26" i="29" s="1"/>
  <c r="E24" i="29"/>
  <c r="T44" i="69" l="1"/>
  <c r="U44" i="69" s="1"/>
  <c r="M44" i="69"/>
  <c r="N46" i="69"/>
  <c r="K45" i="69"/>
  <c r="L45" i="69" s="1"/>
  <c r="C45" i="67"/>
  <c r="D45" i="67" s="1"/>
  <c r="E45" i="67" s="1"/>
  <c r="A46" i="67"/>
  <c r="F46" i="67" s="1"/>
  <c r="G46" i="67" s="1"/>
  <c r="H46" i="67" s="1"/>
  <c r="L36" i="63"/>
  <c r="I35" i="63"/>
  <c r="J35" i="63" s="1"/>
  <c r="K34" i="63"/>
  <c r="N34" i="63"/>
  <c r="O34" i="63" s="1"/>
  <c r="N33" i="62"/>
  <c r="O33" i="62" s="1"/>
  <c r="K33" i="62"/>
  <c r="I34" i="62"/>
  <c r="J34" i="62" s="1"/>
  <c r="L35" i="62"/>
  <c r="K34" i="61"/>
  <c r="N34" i="61"/>
  <c r="O34" i="61" s="1"/>
  <c r="I35" i="61"/>
  <c r="J35" i="61" s="1"/>
  <c r="L36" i="61"/>
  <c r="Q37" i="58"/>
  <c r="R37" i="58" s="1"/>
  <c r="L37" i="58"/>
  <c r="M39" i="58"/>
  <c r="J38" i="58"/>
  <c r="K38" i="58" s="1"/>
  <c r="E25" i="29"/>
  <c r="D26" i="29"/>
  <c r="A27" i="29"/>
  <c r="C27" i="29" s="1"/>
  <c r="M45" i="69" l="1"/>
  <c r="T45" i="69"/>
  <c r="U45" i="69" s="1"/>
  <c r="N47" i="69"/>
  <c r="K46" i="69"/>
  <c r="L46" i="69" s="1"/>
  <c r="A47" i="67"/>
  <c r="F47" i="67" s="1"/>
  <c r="G47" i="67" s="1"/>
  <c r="H47" i="67" s="1"/>
  <c r="C46" i="67"/>
  <c r="D46" i="67" s="1"/>
  <c r="E46" i="67" s="1"/>
  <c r="N35" i="63"/>
  <c r="O35" i="63" s="1"/>
  <c r="K35" i="63"/>
  <c r="L37" i="63"/>
  <c r="I36" i="63"/>
  <c r="J36" i="63" s="1"/>
  <c r="L36" i="62"/>
  <c r="I35" i="62"/>
  <c r="J35" i="62" s="1"/>
  <c r="K34" i="62"/>
  <c r="N34" i="62"/>
  <c r="O34" i="62" s="1"/>
  <c r="L37" i="61"/>
  <c r="I36" i="61"/>
  <c r="J36" i="61" s="1"/>
  <c r="N35" i="61"/>
  <c r="O35" i="61" s="1"/>
  <c r="K35" i="61"/>
  <c r="Q38" i="58"/>
  <c r="R38" i="58" s="1"/>
  <c r="L38" i="58"/>
  <c r="M40" i="58"/>
  <c r="J39" i="58"/>
  <c r="K39" i="58" s="1"/>
  <c r="D27" i="29"/>
  <c r="A28" i="29"/>
  <c r="C28" i="29" s="1"/>
  <c r="E26" i="29"/>
  <c r="T46" i="69" l="1"/>
  <c r="U46" i="69" s="1"/>
  <c r="M46" i="69"/>
  <c r="N48" i="69"/>
  <c r="K47" i="69"/>
  <c r="L47" i="69" s="1"/>
  <c r="A48" i="67"/>
  <c r="F48" i="67" s="1"/>
  <c r="G48" i="67" s="1"/>
  <c r="H48" i="67" s="1"/>
  <c r="C47" i="67"/>
  <c r="D47" i="67" s="1"/>
  <c r="E47" i="67" s="1"/>
  <c r="N36" i="63"/>
  <c r="O36" i="63" s="1"/>
  <c r="K36" i="63"/>
  <c r="L38" i="63"/>
  <c r="I37" i="63"/>
  <c r="J37" i="63" s="1"/>
  <c r="N35" i="62"/>
  <c r="O35" i="62" s="1"/>
  <c r="K35" i="62"/>
  <c r="I36" i="62"/>
  <c r="J36" i="62" s="1"/>
  <c r="L37" i="62"/>
  <c r="N36" i="61"/>
  <c r="O36" i="61" s="1"/>
  <c r="K36" i="61"/>
  <c r="L38" i="61"/>
  <c r="I37" i="61"/>
  <c r="J37" i="61" s="1"/>
  <c r="L39" i="58"/>
  <c r="Q39" i="58"/>
  <c r="R39" i="58" s="1"/>
  <c r="M41" i="58"/>
  <c r="J40" i="58"/>
  <c r="K40" i="58" s="1"/>
  <c r="A29" i="29"/>
  <c r="C29" i="29" s="1"/>
  <c r="D28" i="29"/>
  <c r="E27" i="29"/>
  <c r="T47" i="69" l="1"/>
  <c r="U47" i="69" s="1"/>
  <c r="M47" i="69"/>
  <c r="N49" i="69"/>
  <c r="K48" i="69"/>
  <c r="L48" i="69" s="1"/>
  <c r="A49" i="67"/>
  <c r="F49" i="67" s="1"/>
  <c r="G49" i="67" s="1"/>
  <c r="H49" i="67" s="1"/>
  <c r="C48" i="67"/>
  <c r="D48" i="67" s="1"/>
  <c r="E48" i="67" s="1"/>
  <c r="K37" i="63"/>
  <c r="N37" i="63"/>
  <c r="O37" i="63" s="1"/>
  <c r="I38" i="63"/>
  <c r="J38" i="63" s="1"/>
  <c r="L39" i="63"/>
  <c r="L38" i="62"/>
  <c r="I37" i="62"/>
  <c r="J37" i="62" s="1"/>
  <c r="N36" i="62"/>
  <c r="O36" i="62" s="1"/>
  <c r="K36" i="62"/>
  <c r="I38" i="61"/>
  <c r="J38" i="61" s="1"/>
  <c r="L39" i="61"/>
  <c r="N37" i="61"/>
  <c r="O37" i="61" s="1"/>
  <c r="K37" i="61"/>
  <c r="L40" i="58"/>
  <c r="Q40" i="58"/>
  <c r="R40" i="58" s="1"/>
  <c r="M42" i="58"/>
  <c r="J41" i="58"/>
  <c r="K41" i="58" s="1"/>
  <c r="E28" i="29"/>
  <c r="A30" i="29"/>
  <c r="C30" i="29" s="1"/>
  <c r="D29" i="29"/>
  <c r="M48" i="69" l="1"/>
  <c r="T48" i="69"/>
  <c r="U48" i="69" s="1"/>
  <c r="N50" i="69"/>
  <c r="K49" i="69"/>
  <c r="L49" i="69" s="1"/>
  <c r="C49" i="67"/>
  <c r="D49" i="67" s="1"/>
  <c r="E49" i="67" s="1"/>
  <c r="A50" i="67"/>
  <c r="F50" i="67" s="1"/>
  <c r="G50" i="67" s="1"/>
  <c r="H50" i="67" s="1"/>
  <c r="I39" i="63"/>
  <c r="J39" i="63" s="1"/>
  <c r="L40" i="63"/>
  <c r="N38" i="63"/>
  <c r="O38" i="63" s="1"/>
  <c r="K38" i="63"/>
  <c r="K37" i="62"/>
  <c r="N37" i="62"/>
  <c r="O37" i="62" s="1"/>
  <c r="I38" i="62"/>
  <c r="J38" i="62" s="1"/>
  <c r="L39" i="62"/>
  <c r="I39" i="61"/>
  <c r="J39" i="61" s="1"/>
  <c r="L40" i="61"/>
  <c r="K38" i="61"/>
  <c r="N38" i="61"/>
  <c r="O38" i="61" s="1"/>
  <c r="L41" i="58"/>
  <c r="Q41" i="58"/>
  <c r="R41" i="58" s="1"/>
  <c r="M43" i="58"/>
  <c r="J42" i="58"/>
  <c r="K42" i="58" s="1"/>
  <c r="E29" i="29"/>
  <c r="A31" i="29"/>
  <c r="C31" i="29" s="1"/>
  <c r="D30" i="29"/>
  <c r="M49" i="69" l="1"/>
  <c r="T49" i="69"/>
  <c r="U49" i="69" s="1"/>
  <c r="N51" i="69"/>
  <c r="K50" i="69"/>
  <c r="L50" i="69" s="1"/>
  <c r="C50" i="67"/>
  <c r="D50" i="67" s="1"/>
  <c r="E50" i="67" s="1"/>
  <c r="A51" i="67"/>
  <c r="F51" i="67" s="1"/>
  <c r="G51" i="67" s="1"/>
  <c r="H51" i="67" s="1"/>
  <c r="L41" i="63"/>
  <c r="I40" i="63"/>
  <c r="J40" i="63" s="1"/>
  <c r="K39" i="63"/>
  <c r="N39" i="63"/>
  <c r="O39" i="63" s="1"/>
  <c r="I39" i="62"/>
  <c r="J39" i="62" s="1"/>
  <c r="L40" i="62"/>
  <c r="K38" i="62"/>
  <c r="N38" i="62"/>
  <c r="O38" i="62" s="1"/>
  <c r="L41" i="61"/>
  <c r="I40" i="61"/>
  <c r="J40" i="61" s="1"/>
  <c r="K39" i="61"/>
  <c r="N39" i="61"/>
  <c r="O39" i="61" s="1"/>
  <c r="Q42" i="58"/>
  <c r="R42" i="58" s="1"/>
  <c r="L42" i="58"/>
  <c r="M44" i="58"/>
  <c r="J43" i="58"/>
  <c r="K43" i="58" s="1"/>
  <c r="E30" i="29"/>
  <c r="A32" i="29"/>
  <c r="C32" i="29" s="1"/>
  <c r="D31" i="29"/>
  <c r="T50" i="69" l="1"/>
  <c r="U50" i="69" s="1"/>
  <c r="M50" i="69"/>
  <c r="N52" i="69"/>
  <c r="K51" i="69"/>
  <c r="L51" i="69" s="1"/>
  <c r="C51" i="67"/>
  <c r="D51" i="67" s="1"/>
  <c r="E51" i="67" s="1"/>
  <c r="A52" i="67"/>
  <c r="F52" i="67" s="1"/>
  <c r="G52" i="67" s="1"/>
  <c r="H52" i="67" s="1"/>
  <c r="N40" i="63"/>
  <c r="O40" i="63" s="1"/>
  <c r="K40" i="63"/>
  <c r="I41" i="63"/>
  <c r="J41" i="63" s="1"/>
  <c r="L42" i="63"/>
  <c r="L41" i="62"/>
  <c r="I40" i="62"/>
  <c r="J40" i="62" s="1"/>
  <c r="K39" i="62"/>
  <c r="N39" i="62"/>
  <c r="O39" i="62" s="1"/>
  <c r="N40" i="61"/>
  <c r="O40" i="61" s="1"/>
  <c r="K40" i="61"/>
  <c r="I41" i="61"/>
  <c r="J41" i="61" s="1"/>
  <c r="L42" i="61"/>
  <c r="L43" i="58"/>
  <c r="Q43" i="58"/>
  <c r="R43" i="58" s="1"/>
  <c r="M45" i="58"/>
  <c r="J44" i="58"/>
  <c r="K44" i="58" s="1"/>
  <c r="D32" i="29"/>
  <c r="A33" i="29"/>
  <c r="C33" i="29" s="1"/>
  <c r="E31" i="29"/>
  <c r="M51" i="69" l="1"/>
  <c r="T51" i="69"/>
  <c r="U51" i="69" s="1"/>
  <c r="N53" i="69"/>
  <c r="K52" i="69"/>
  <c r="L52" i="69" s="1"/>
  <c r="A53" i="67"/>
  <c r="F53" i="67" s="1"/>
  <c r="G53" i="67" s="1"/>
  <c r="H53" i="67" s="1"/>
  <c r="C52" i="67"/>
  <c r="D52" i="67" s="1"/>
  <c r="E52" i="67" s="1"/>
  <c r="I42" i="63"/>
  <c r="J42" i="63" s="1"/>
  <c r="L43" i="63"/>
  <c r="K41" i="63"/>
  <c r="N41" i="63"/>
  <c r="O41" i="63" s="1"/>
  <c r="N40" i="62"/>
  <c r="O40" i="62" s="1"/>
  <c r="K40" i="62"/>
  <c r="I41" i="62"/>
  <c r="J41" i="62" s="1"/>
  <c r="L42" i="62"/>
  <c r="I42" i="61"/>
  <c r="J42" i="61" s="1"/>
  <c r="L43" i="61"/>
  <c r="K41" i="61"/>
  <c r="N41" i="61"/>
  <c r="O41" i="61" s="1"/>
  <c r="L44" i="58"/>
  <c r="Q44" i="58"/>
  <c r="R44" i="58" s="1"/>
  <c r="M46" i="58"/>
  <c r="J45" i="58"/>
  <c r="K45" i="58" s="1"/>
  <c r="D33" i="29"/>
  <c r="A34" i="29"/>
  <c r="C34" i="29" s="1"/>
  <c r="E32" i="29"/>
  <c r="T52" i="69" l="1"/>
  <c r="U52" i="69" s="1"/>
  <c r="M52" i="69"/>
  <c r="N54" i="69"/>
  <c r="K53" i="69"/>
  <c r="L53" i="69" s="1"/>
  <c r="C53" i="67"/>
  <c r="D53" i="67" s="1"/>
  <c r="E53" i="67" s="1"/>
  <c r="A54" i="67"/>
  <c r="F54" i="67" s="1"/>
  <c r="G54" i="67" s="1"/>
  <c r="H54" i="67" s="1"/>
  <c r="I43" i="63"/>
  <c r="J43" i="63" s="1"/>
  <c r="L44" i="63"/>
  <c r="K42" i="63"/>
  <c r="N42" i="63"/>
  <c r="O42" i="63" s="1"/>
  <c r="L43" i="62"/>
  <c r="I42" i="62"/>
  <c r="J42" i="62" s="1"/>
  <c r="N41" i="62"/>
  <c r="O41" i="62" s="1"/>
  <c r="K41" i="62"/>
  <c r="L44" i="61"/>
  <c r="I43" i="61"/>
  <c r="J43" i="61" s="1"/>
  <c r="K42" i="61"/>
  <c r="N42" i="61"/>
  <c r="O42" i="61" s="1"/>
  <c r="Q45" i="58"/>
  <c r="R45" i="58" s="1"/>
  <c r="L45" i="58"/>
  <c r="M47" i="58"/>
  <c r="J46" i="58"/>
  <c r="K46" i="58" s="1"/>
  <c r="E33" i="29"/>
  <c r="D34" i="29"/>
  <c r="A35" i="29"/>
  <c r="C35" i="29" s="1"/>
  <c r="M53" i="69" l="1"/>
  <c r="T53" i="69"/>
  <c r="U53" i="69" s="1"/>
  <c r="N55" i="69"/>
  <c r="K54" i="69"/>
  <c r="L54" i="69" s="1"/>
  <c r="A55" i="67"/>
  <c r="F55" i="67" s="1"/>
  <c r="G55" i="67" s="1"/>
  <c r="H55" i="67" s="1"/>
  <c r="C54" i="67"/>
  <c r="D54" i="67" s="1"/>
  <c r="E54" i="67" s="1"/>
  <c r="L45" i="63"/>
  <c r="I44" i="63"/>
  <c r="J44" i="63" s="1"/>
  <c r="K43" i="63"/>
  <c r="N43" i="63"/>
  <c r="O43" i="63" s="1"/>
  <c r="N42" i="62"/>
  <c r="O42" i="62" s="1"/>
  <c r="K42" i="62"/>
  <c r="I43" i="62"/>
  <c r="J43" i="62" s="1"/>
  <c r="L44" i="62"/>
  <c r="K43" i="61"/>
  <c r="N43" i="61"/>
  <c r="O43" i="61" s="1"/>
  <c r="L45" i="61"/>
  <c r="I44" i="61"/>
  <c r="J44" i="61" s="1"/>
  <c r="Q46" i="58"/>
  <c r="R46" i="58" s="1"/>
  <c r="L46" i="58"/>
  <c r="M48" i="58"/>
  <c r="J47" i="58"/>
  <c r="K47" i="58" s="1"/>
  <c r="E34" i="29"/>
  <c r="D35" i="29"/>
  <c r="A36" i="29"/>
  <c r="C36" i="29" s="1"/>
  <c r="M54" i="69" l="1"/>
  <c r="T54" i="69"/>
  <c r="U54" i="69" s="1"/>
  <c r="N56" i="69"/>
  <c r="K55" i="69"/>
  <c r="L55" i="69" s="1"/>
  <c r="A56" i="67"/>
  <c r="F56" i="67" s="1"/>
  <c r="G56" i="67" s="1"/>
  <c r="H56" i="67" s="1"/>
  <c r="C55" i="67"/>
  <c r="D55" i="67" s="1"/>
  <c r="E55" i="67" s="1"/>
  <c r="K44" i="63"/>
  <c r="N44" i="63"/>
  <c r="O44" i="63" s="1"/>
  <c r="L46" i="63"/>
  <c r="I45" i="63"/>
  <c r="J45" i="63" s="1"/>
  <c r="I44" i="62"/>
  <c r="J44" i="62" s="1"/>
  <c r="L45" i="62"/>
  <c r="K43" i="62"/>
  <c r="N43" i="62"/>
  <c r="O43" i="62" s="1"/>
  <c r="N44" i="61"/>
  <c r="O44" i="61" s="1"/>
  <c r="K44" i="61"/>
  <c r="I45" i="61"/>
  <c r="J45" i="61" s="1"/>
  <c r="L46" i="61"/>
  <c r="L47" i="58"/>
  <c r="Q47" i="58"/>
  <c r="R47" i="58" s="1"/>
  <c r="M49" i="58"/>
  <c r="J48" i="58"/>
  <c r="K48" i="58" s="1"/>
  <c r="E35" i="29"/>
  <c r="A37" i="29"/>
  <c r="C37" i="29" s="1"/>
  <c r="D36" i="29"/>
  <c r="T55" i="69" l="1"/>
  <c r="U55" i="69" s="1"/>
  <c r="M55" i="69"/>
  <c r="N57" i="69"/>
  <c r="K56" i="69"/>
  <c r="L56" i="69" s="1"/>
  <c r="A57" i="67"/>
  <c r="F57" i="67" s="1"/>
  <c r="G57" i="67" s="1"/>
  <c r="H57" i="67" s="1"/>
  <c r="C56" i="67"/>
  <c r="D56" i="67" s="1"/>
  <c r="E56" i="67" s="1"/>
  <c r="I46" i="63"/>
  <c r="J46" i="63" s="1"/>
  <c r="L47" i="63"/>
  <c r="N45" i="63"/>
  <c r="O45" i="63" s="1"/>
  <c r="K45" i="63"/>
  <c r="L46" i="62"/>
  <c r="I45" i="62"/>
  <c r="J45" i="62" s="1"/>
  <c r="K44" i="62"/>
  <c r="N44" i="62"/>
  <c r="O44" i="62" s="1"/>
  <c r="L47" i="61"/>
  <c r="I46" i="61"/>
  <c r="J46" i="61" s="1"/>
  <c r="N45" i="61"/>
  <c r="O45" i="61" s="1"/>
  <c r="K45" i="61"/>
  <c r="Q48" i="58"/>
  <c r="R48" i="58" s="1"/>
  <c r="L48" i="58"/>
  <c r="M50" i="58"/>
  <c r="J49" i="58"/>
  <c r="K49" i="58" s="1"/>
  <c r="E36" i="29"/>
  <c r="D37" i="29"/>
  <c r="A38" i="29"/>
  <c r="C38" i="29" s="1"/>
  <c r="M56" i="69" l="1"/>
  <c r="T56" i="69"/>
  <c r="U56" i="69" s="1"/>
  <c r="N58" i="69"/>
  <c r="K57" i="69"/>
  <c r="L57" i="69" s="1"/>
  <c r="C57" i="67"/>
  <c r="D57" i="67" s="1"/>
  <c r="E57" i="67" s="1"/>
  <c r="A58" i="67"/>
  <c r="F58" i="67" s="1"/>
  <c r="G58" i="67" s="1"/>
  <c r="H58" i="67" s="1"/>
  <c r="L48" i="63"/>
  <c r="I47" i="63"/>
  <c r="J47" i="63" s="1"/>
  <c r="N46" i="63"/>
  <c r="O46" i="63" s="1"/>
  <c r="K46" i="63"/>
  <c r="N45" i="62"/>
  <c r="O45" i="62" s="1"/>
  <c r="K45" i="62"/>
  <c r="L47" i="62"/>
  <c r="I46" i="62"/>
  <c r="J46" i="62" s="1"/>
  <c r="K46" i="61"/>
  <c r="N46" i="61"/>
  <c r="O46" i="61" s="1"/>
  <c r="L48" i="61"/>
  <c r="I47" i="61"/>
  <c r="J47" i="61" s="1"/>
  <c r="L49" i="58"/>
  <c r="Q49" i="58"/>
  <c r="R49" i="58" s="1"/>
  <c r="M51" i="58"/>
  <c r="J50" i="58"/>
  <c r="K50" i="58" s="1"/>
  <c r="A39" i="29"/>
  <c r="C39" i="29" s="1"/>
  <c r="D38" i="29"/>
  <c r="E37" i="29"/>
  <c r="T57" i="69" l="1"/>
  <c r="U57" i="69" s="1"/>
  <c r="M57" i="69"/>
  <c r="N59" i="69"/>
  <c r="K58" i="69"/>
  <c r="L58" i="69" s="1"/>
  <c r="C58" i="67"/>
  <c r="D58" i="67" s="1"/>
  <c r="E58" i="67" s="1"/>
  <c r="A59" i="67"/>
  <c r="F59" i="67" s="1"/>
  <c r="G59" i="67" s="1"/>
  <c r="H59" i="67" s="1"/>
  <c r="K47" i="63"/>
  <c r="N47" i="63"/>
  <c r="O47" i="63" s="1"/>
  <c r="L49" i="63"/>
  <c r="I48" i="63"/>
  <c r="J48" i="63" s="1"/>
  <c r="N46" i="62"/>
  <c r="O46" i="62" s="1"/>
  <c r="K46" i="62"/>
  <c r="L48" i="62"/>
  <c r="I47" i="62"/>
  <c r="J47" i="62" s="1"/>
  <c r="N47" i="61"/>
  <c r="O47" i="61" s="1"/>
  <c r="K47" i="61"/>
  <c r="I48" i="61"/>
  <c r="J48" i="61" s="1"/>
  <c r="L49" i="61"/>
  <c r="Q50" i="58"/>
  <c r="R50" i="58" s="1"/>
  <c r="L50" i="58"/>
  <c r="M52" i="58"/>
  <c r="J51" i="58"/>
  <c r="K51" i="58" s="1"/>
  <c r="E38" i="29"/>
  <c r="A40" i="29"/>
  <c r="C40" i="29" s="1"/>
  <c r="D39" i="29"/>
  <c r="M58" i="69" l="1"/>
  <c r="T58" i="69"/>
  <c r="U58" i="69" s="1"/>
  <c r="N60" i="69"/>
  <c r="K59" i="69"/>
  <c r="L59" i="69" s="1"/>
  <c r="C59" i="67"/>
  <c r="D59" i="67" s="1"/>
  <c r="E59" i="67" s="1"/>
  <c r="A60" i="67"/>
  <c r="F60" i="67" s="1"/>
  <c r="G60" i="67" s="1"/>
  <c r="H60" i="67" s="1"/>
  <c r="K48" i="63"/>
  <c r="N48" i="63"/>
  <c r="O48" i="63" s="1"/>
  <c r="L50" i="63"/>
  <c r="I49" i="63"/>
  <c r="J49" i="63" s="1"/>
  <c r="K47" i="62"/>
  <c r="N47" i="62"/>
  <c r="O47" i="62" s="1"/>
  <c r="I48" i="62"/>
  <c r="J48" i="62" s="1"/>
  <c r="L49" i="62"/>
  <c r="K48" i="61"/>
  <c r="N48" i="61"/>
  <c r="O48" i="61" s="1"/>
  <c r="L50" i="61"/>
  <c r="I49" i="61"/>
  <c r="J49" i="61" s="1"/>
  <c r="Q51" i="58"/>
  <c r="R51" i="58" s="1"/>
  <c r="L51" i="58"/>
  <c r="M53" i="58"/>
  <c r="J52" i="58"/>
  <c r="K52" i="58" s="1"/>
  <c r="D40" i="29"/>
  <c r="A41" i="29"/>
  <c r="C41" i="29" s="1"/>
  <c r="E39" i="29"/>
  <c r="M59" i="69" l="1"/>
  <c r="T59" i="69"/>
  <c r="U59" i="69" s="1"/>
  <c r="N61" i="69"/>
  <c r="K60" i="69"/>
  <c r="L60" i="69" s="1"/>
  <c r="A61" i="67"/>
  <c r="F61" i="67" s="1"/>
  <c r="G61" i="67" s="1"/>
  <c r="H61" i="67" s="1"/>
  <c r="C60" i="67"/>
  <c r="D60" i="67" s="1"/>
  <c r="E60" i="67" s="1"/>
  <c r="N49" i="63"/>
  <c r="O49" i="63" s="1"/>
  <c r="K49" i="63"/>
  <c r="L51" i="63"/>
  <c r="I50" i="63"/>
  <c r="J50" i="63" s="1"/>
  <c r="K48" i="62"/>
  <c r="N48" i="62"/>
  <c r="O48" i="62" s="1"/>
  <c r="L50" i="62"/>
  <c r="I49" i="62"/>
  <c r="J49" i="62" s="1"/>
  <c r="L51" i="61"/>
  <c r="I50" i="61"/>
  <c r="J50" i="61" s="1"/>
  <c r="N49" i="61"/>
  <c r="O49" i="61" s="1"/>
  <c r="K49" i="61"/>
  <c r="Q52" i="58"/>
  <c r="R52" i="58" s="1"/>
  <c r="L52" i="58"/>
  <c r="M54" i="58"/>
  <c r="J53" i="58"/>
  <c r="K53" i="58" s="1"/>
  <c r="A42" i="29"/>
  <c r="C42" i="29" s="1"/>
  <c r="D41" i="29"/>
  <c r="E40" i="29"/>
  <c r="M60" i="69" l="1"/>
  <c r="T60" i="69"/>
  <c r="U60" i="69" s="1"/>
  <c r="N62" i="69"/>
  <c r="K61" i="69"/>
  <c r="L61" i="69" s="1"/>
  <c r="C61" i="67"/>
  <c r="D61" i="67" s="1"/>
  <c r="E61" i="67" s="1"/>
  <c r="A62" i="67"/>
  <c r="F62" i="67" s="1"/>
  <c r="G62" i="67" s="1"/>
  <c r="H62" i="67" s="1"/>
  <c r="N50" i="63"/>
  <c r="O50" i="63" s="1"/>
  <c r="K50" i="63"/>
  <c r="I51" i="63"/>
  <c r="J51" i="63" s="1"/>
  <c r="L52" i="63"/>
  <c r="N49" i="62"/>
  <c r="O49" i="62" s="1"/>
  <c r="K49" i="62"/>
  <c r="L51" i="62"/>
  <c r="I50" i="62"/>
  <c r="J50" i="62" s="1"/>
  <c r="K50" i="61"/>
  <c r="N50" i="61"/>
  <c r="O50" i="61" s="1"/>
  <c r="I51" i="61"/>
  <c r="J51" i="61" s="1"/>
  <c r="L52" i="61"/>
  <c r="Q53" i="58"/>
  <c r="R53" i="58" s="1"/>
  <c r="L53" i="58"/>
  <c r="M55" i="58"/>
  <c r="J54" i="58"/>
  <c r="K54" i="58" s="1"/>
  <c r="E41" i="29"/>
  <c r="D42" i="29"/>
  <c r="A43" i="29"/>
  <c r="C43" i="29" s="1"/>
  <c r="T61" i="69" l="1"/>
  <c r="U61" i="69" s="1"/>
  <c r="M61" i="69"/>
  <c r="N63" i="69"/>
  <c r="K62" i="69"/>
  <c r="L62" i="69" s="1"/>
  <c r="A63" i="67"/>
  <c r="F63" i="67" s="1"/>
  <c r="G63" i="67" s="1"/>
  <c r="H63" i="67" s="1"/>
  <c r="C62" i="67"/>
  <c r="D62" i="67" s="1"/>
  <c r="E62" i="67" s="1"/>
  <c r="K51" i="63"/>
  <c r="N51" i="63"/>
  <c r="O51" i="63" s="1"/>
  <c r="L53" i="63"/>
  <c r="I52" i="63"/>
  <c r="J52" i="63" s="1"/>
  <c r="K50" i="62"/>
  <c r="N50" i="62"/>
  <c r="O50" i="62" s="1"/>
  <c r="I51" i="62"/>
  <c r="J51" i="62" s="1"/>
  <c r="L52" i="62"/>
  <c r="L53" i="61"/>
  <c r="I52" i="61"/>
  <c r="J52" i="61" s="1"/>
  <c r="K51" i="61"/>
  <c r="N51" i="61"/>
  <c r="O51" i="61" s="1"/>
  <c r="L54" i="58"/>
  <c r="Q54" i="58"/>
  <c r="R54" i="58" s="1"/>
  <c r="M56" i="58"/>
  <c r="J55" i="58"/>
  <c r="K55" i="58" s="1"/>
  <c r="D43" i="29"/>
  <c r="A44" i="29"/>
  <c r="C44" i="29" s="1"/>
  <c r="E42" i="29"/>
  <c r="T62" i="69" l="1"/>
  <c r="U62" i="69" s="1"/>
  <c r="M62" i="69"/>
  <c r="N64" i="69"/>
  <c r="K63" i="69"/>
  <c r="L63" i="69" s="1"/>
  <c r="A64" i="67"/>
  <c r="F64" i="67" s="1"/>
  <c r="G64" i="67" s="1"/>
  <c r="H64" i="67" s="1"/>
  <c r="C63" i="67"/>
  <c r="D63" i="67" s="1"/>
  <c r="E63" i="67" s="1"/>
  <c r="K52" i="63"/>
  <c r="N52" i="63"/>
  <c r="O52" i="63" s="1"/>
  <c r="I53" i="63"/>
  <c r="J53" i="63" s="1"/>
  <c r="L54" i="63"/>
  <c r="L53" i="62"/>
  <c r="I52" i="62"/>
  <c r="J52" i="62" s="1"/>
  <c r="K51" i="62"/>
  <c r="N51" i="62"/>
  <c r="O51" i="62" s="1"/>
  <c r="N52" i="61"/>
  <c r="O52" i="61" s="1"/>
  <c r="K52" i="61"/>
  <c r="I53" i="61"/>
  <c r="J53" i="61" s="1"/>
  <c r="L54" i="61"/>
  <c r="L55" i="58"/>
  <c r="Q55" i="58"/>
  <c r="R55" i="58" s="1"/>
  <c r="M57" i="58"/>
  <c r="J56" i="58"/>
  <c r="K56" i="58" s="1"/>
  <c r="A45" i="29"/>
  <c r="C45" i="29" s="1"/>
  <c r="D44" i="29"/>
  <c r="E43" i="29"/>
  <c r="M63" i="69" l="1"/>
  <c r="T63" i="69"/>
  <c r="U63" i="69" s="1"/>
  <c r="N65" i="69"/>
  <c r="K64" i="69"/>
  <c r="L64" i="69" s="1"/>
  <c r="A65" i="67"/>
  <c r="F65" i="67" s="1"/>
  <c r="G65" i="67" s="1"/>
  <c r="H65" i="67" s="1"/>
  <c r="C64" i="67"/>
  <c r="D64" i="67" s="1"/>
  <c r="E64" i="67" s="1"/>
  <c r="I54" i="63"/>
  <c r="J54" i="63" s="1"/>
  <c r="L55" i="63"/>
  <c r="K53" i="63"/>
  <c r="N53" i="63"/>
  <c r="O53" i="63" s="1"/>
  <c r="N52" i="62"/>
  <c r="O52" i="62" s="1"/>
  <c r="K52" i="62"/>
  <c r="I53" i="62"/>
  <c r="J53" i="62" s="1"/>
  <c r="L54" i="62"/>
  <c r="K53" i="61"/>
  <c r="N53" i="61"/>
  <c r="O53" i="61" s="1"/>
  <c r="I54" i="61"/>
  <c r="J54" i="61" s="1"/>
  <c r="L55" i="61"/>
  <c r="Q56" i="58"/>
  <c r="R56" i="58" s="1"/>
  <c r="L56" i="58"/>
  <c r="M58" i="58"/>
  <c r="J57" i="58"/>
  <c r="K57" i="58" s="1"/>
  <c r="E44" i="29"/>
  <c r="A46" i="29"/>
  <c r="C46" i="29" s="1"/>
  <c r="D45" i="29"/>
  <c r="T64" i="69" l="1"/>
  <c r="U64" i="69" s="1"/>
  <c r="M64" i="69"/>
  <c r="N66" i="69"/>
  <c r="K65" i="69"/>
  <c r="L65" i="69" s="1"/>
  <c r="C65" i="67"/>
  <c r="D65" i="67" s="1"/>
  <c r="E65" i="67" s="1"/>
  <c r="A66" i="67"/>
  <c r="F66" i="67" s="1"/>
  <c r="G66" i="67" s="1"/>
  <c r="H66" i="67" s="1"/>
  <c r="K54" i="63"/>
  <c r="N54" i="63"/>
  <c r="O54" i="63" s="1"/>
  <c r="L56" i="63"/>
  <c r="I55" i="63"/>
  <c r="J55" i="63" s="1"/>
  <c r="I54" i="62"/>
  <c r="J54" i="62" s="1"/>
  <c r="L55" i="62"/>
  <c r="K53" i="62"/>
  <c r="N53" i="62"/>
  <c r="O53" i="62" s="1"/>
  <c r="L56" i="61"/>
  <c r="I55" i="61"/>
  <c r="J55" i="61" s="1"/>
  <c r="K54" i="61"/>
  <c r="N54" i="61"/>
  <c r="O54" i="61" s="1"/>
  <c r="L57" i="58"/>
  <c r="Q57" i="58"/>
  <c r="R57" i="58" s="1"/>
  <c r="M59" i="58"/>
  <c r="J58" i="58"/>
  <c r="K58" i="58" s="1"/>
  <c r="E45" i="29"/>
  <c r="A47" i="29"/>
  <c r="C47" i="29" s="1"/>
  <c r="D46" i="29"/>
  <c r="T65" i="69" l="1"/>
  <c r="U65" i="69" s="1"/>
  <c r="M65" i="69"/>
  <c r="N67" i="69"/>
  <c r="K66" i="69"/>
  <c r="L66" i="69" s="1"/>
  <c r="C66" i="67"/>
  <c r="D66" i="67" s="1"/>
  <c r="E66" i="67" s="1"/>
  <c r="A67" i="67"/>
  <c r="F67" i="67" s="1"/>
  <c r="G67" i="67" s="1"/>
  <c r="H67" i="67" s="1"/>
  <c r="K55" i="63"/>
  <c r="N55" i="63"/>
  <c r="O55" i="63" s="1"/>
  <c r="L57" i="63"/>
  <c r="I56" i="63"/>
  <c r="J56" i="63" s="1"/>
  <c r="L56" i="62"/>
  <c r="I55" i="62"/>
  <c r="J55" i="62" s="1"/>
  <c r="K54" i="62"/>
  <c r="N54" i="62"/>
  <c r="O54" i="62" s="1"/>
  <c r="K55" i="61"/>
  <c r="N55" i="61"/>
  <c r="O55" i="61" s="1"/>
  <c r="L57" i="61"/>
  <c r="I56" i="61"/>
  <c r="J56" i="61" s="1"/>
  <c r="L58" i="58"/>
  <c r="Q58" i="58"/>
  <c r="R58" i="58" s="1"/>
  <c r="M60" i="58"/>
  <c r="J59" i="58"/>
  <c r="K59" i="58" s="1"/>
  <c r="A48" i="29"/>
  <c r="C48" i="29" s="1"/>
  <c r="D47" i="29"/>
  <c r="E46" i="29"/>
  <c r="M66" i="69" l="1"/>
  <c r="T66" i="69"/>
  <c r="U66" i="69" s="1"/>
  <c r="N68" i="69"/>
  <c r="K67" i="69"/>
  <c r="L67" i="69" s="1"/>
  <c r="C67" i="67"/>
  <c r="D67" i="67" s="1"/>
  <c r="E67" i="67" s="1"/>
  <c r="A68" i="67"/>
  <c r="F68" i="67" s="1"/>
  <c r="G68" i="67" s="1"/>
  <c r="H68" i="67" s="1"/>
  <c r="N56" i="63"/>
  <c r="O56" i="63" s="1"/>
  <c r="K56" i="63"/>
  <c r="L58" i="63"/>
  <c r="I57" i="63"/>
  <c r="J57" i="63" s="1"/>
  <c r="K55" i="62"/>
  <c r="N55" i="62"/>
  <c r="O55" i="62" s="1"/>
  <c r="L57" i="62"/>
  <c r="I56" i="62"/>
  <c r="J56" i="62" s="1"/>
  <c r="N56" i="61"/>
  <c r="O56" i="61" s="1"/>
  <c r="K56" i="61"/>
  <c r="L58" i="61"/>
  <c r="I57" i="61"/>
  <c r="J57" i="61" s="1"/>
  <c r="M61" i="58"/>
  <c r="J60" i="58"/>
  <c r="K60" i="58" s="1"/>
  <c r="L59" i="58"/>
  <c r="Q59" i="58"/>
  <c r="R59" i="58" s="1"/>
  <c r="E47" i="29"/>
  <c r="D48" i="29"/>
  <c r="A49" i="29"/>
  <c r="C49" i="29" s="1"/>
  <c r="T67" i="69" l="1"/>
  <c r="U67" i="69" s="1"/>
  <c r="M67" i="69"/>
  <c r="N69" i="69"/>
  <c r="K68" i="69"/>
  <c r="L68" i="69" s="1"/>
  <c r="A69" i="67"/>
  <c r="F69" i="67" s="1"/>
  <c r="G69" i="67" s="1"/>
  <c r="H69" i="67" s="1"/>
  <c r="C68" i="67"/>
  <c r="D68" i="67" s="1"/>
  <c r="E68" i="67" s="1"/>
  <c r="N57" i="63"/>
  <c r="O57" i="63" s="1"/>
  <c r="K57" i="63"/>
  <c r="I58" i="63"/>
  <c r="J58" i="63" s="1"/>
  <c r="L59" i="63"/>
  <c r="N56" i="62"/>
  <c r="O56" i="62" s="1"/>
  <c r="K56" i="62"/>
  <c r="L58" i="62"/>
  <c r="I57" i="62"/>
  <c r="J57" i="62" s="1"/>
  <c r="N57" i="61"/>
  <c r="O57" i="61" s="1"/>
  <c r="K57" i="61"/>
  <c r="L59" i="61"/>
  <c r="I58" i="61"/>
  <c r="J58" i="61" s="1"/>
  <c r="L60" i="58"/>
  <c r="Q60" i="58"/>
  <c r="R60" i="58" s="1"/>
  <c r="M62" i="58"/>
  <c r="J61" i="58"/>
  <c r="K61" i="58" s="1"/>
  <c r="D49" i="29"/>
  <c r="A50" i="29"/>
  <c r="C50" i="29" s="1"/>
  <c r="E48" i="29"/>
  <c r="M68" i="69" l="1"/>
  <c r="T68" i="69"/>
  <c r="U68" i="69" s="1"/>
  <c r="N70" i="69"/>
  <c r="K69" i="69"/>
  <c r="L69" i="69" s="1"/>
  <c r="C69" i="67"/>
  <c r="D69" i="67" s="1"/>
  <c r="E69" i="67" s="1"/>
  <c r="A70" i="67"/>
  <c r="F70" i="67" s="1"/>
  <c r="G70" i="67" s="1"/>
  <c r="H70" i="67" s="1"/>
  <c r="L60" i="63"/>
  <c r="I59" i="63"/>
  <c r="J59" i="63" s="1"/>
  <c r="K58" i="63"/>
  <c r="N58" i="63"/>
  <c r="O58" i="63" s="1"/>
  <c r="N57" i="62"/>
  <c r="O57" i="62" s="1"/>
  <c r="K57" i="62"/>
  <c r="I58" i="62"/>
  <c r="J58" i="62" s="1"/>
  <c r="L59" i="62"/>
  <c r="N58" i="61"/>
  <c r="O58" i="61" s="1"/>
  <c r="K58" i="61"/>
  <c r="L60" i="61"/>
  <c r="I59" i="61"/>
  <c r="J59" i="61" s="1"/>
  <c r="Q61" i="58"/>
  <c r="R61" i="58" s="1"/>
  <c r="L61" i="58"/>
  <c r="M63" i="58"/>
  <c r="J62" i="58"/>
  <c r="K62" i="58" s="1"/>
  <c r="D50" i="29"/>
  <c r="A51" i="29"/>
  <c r="C51" i="29" s="1"/>
  <c r="E49" i="29"/>
  <c r="T69" i="69" l="1"/>
  <c r="U69" i="69" s="1"/>
  <c r="M69" i="69"/>
  <c r="N71" i="69"/>
  <c r="K70" i="69"/>
  <c r="L70" i="69" s="1"/>
  <c r="A71" i="67"/>
  <c r="F71" i="67" s="1"/>
  <c r="G71" i="67" s="1"/>
  <c r="H71" i="67" s="1"/>
  <c r="C70" i="67"/>
  <c r="D70" i="67" s="1"/>
  <c r="E70" i="67" s="1"/>
  <c r="N59" i="63"/>
  <c r="O59" i="63" s="1"/>
  <c r="K59" i="63"/>
  <c r="L61" i="63"/>
  <c r="I60" i="63"/>
  <c r="J60" i="63" s="1"/>
  <c r="L60" i="62"/>
  <c r="I59" i="62"/>
  <c r="J59" i="62" s="1"/>
  <c r="N58" i="62"/>
  <c r="O58" i="62" s="1"/>
  <c r="K58" i="62"/>
  <c r="K59" i="61"/>
  <c r="N59" i="61"/>
  <c r="O59" i="61" s="1"/>
  <c r="I60" i="61"/>
  <c r="J60" i="61" s="1"/>
  <c r="L61" i="61"/>
  <c r="L62" i="58"/>
  <c r="Q62" i="58"/>
  <c r="R62" i="58" s="1"/>
  <c r="M64" i="58"/>
  <c r="J63" i="58"/>
  <c r="K63" i="58" s="1"/>
  <c r="D51" i="29"/>
  <c r="A52" i="29"/>
  <c r="C52" i="29" s="1"/>
  <c r="E50" i="29"/>
  <c r="M70" i="69" l="1"/>
  <c r="T70" i="69"/>
  <c r="U70" i="69" s="1"/>
  <c r="N72" i="69"/>
  <c r="K71" i="69"/>
  <c r="L71" i="69" s="1"/>
  <c r="A72" i="67"/>
  <c r="F72" i="67" s="1"/>
  <c r="G72" i="67" s="1"/>
  <c r="H72" i="67" s="1"/>
  <c r="C71" i="67"/>
  <c r="D71" i="67" s="1"/>
  <c r="E71" i="67" s="1"/>
  <c r="N60" i="63"/>
  <c r="O60" i="63" s="1"/>
  <c r="K60" i="63"/>
  <c r="L62" i="63"/>
  <c r="I61" i="63"/>
  <c r="J61" i="63" s="1"/>
  <c r="K59" i="62"/>
  <c r="N59" i="62"/>
  <c r="O59" i="62" s="1"/>
  <c r="I60" i="62"/>
  <c r="J60" i="62" s="1"/>
  <c r="L61" i="62"/>
  <c r="N60" i="61"/>
  <c r="O60" i="61" s="1"/>
  <c r="K60" i="61"/>
  <c r="L62" i="61"/>
  <c r="I61" i="61"/>
  <c r="J61" i="61" s="1"/>
  <c r="L63" i="58"/>
  <c r="Q63" i="58"/>
  <c r="R63" i="58" s="1"/>
  <c r="M65" i="58"/>
  <c r="J64" i="58"/>
  <c r="K64" i="58" s="1"/>
  <c r="A53" i="29"/>
  <c r="C53" i="29" s="1"/>
  <c r="D52" i="29"/>
  <c r="E51" i="29"/>
  <c r="M71" i="69" l="1"/>
  <c r="T71" i="69"/>
  <c r="U71" i="69" s="1"/>
  <c r="N73" i="69"/>
  <c r="K72" i="69"/>
  <c r="L72" i="69" s="1"/>
  <c r="A73" i="67"/>
  <c r="F73" i="67" s="1"/>
  <c r="G73" i="67" s="1"/>
  <c r="H73" i="67" s="1"/>
  <c r="C72" i="67"/>
  <c r="D72" i="67" s="1"/>
  <c r="E72" i="67" s="1"/>
  <c r="N61" i="63"/>
  <c r="O61" i="63" s="1"/>
  <c r="K61" i="63"/>
  <c r="L63" i="63"/>
  <c r="I62" i="63"/>
  <c r="J62" i="63" s="1"/>
  <c r="L62" i="62"/>
  <c r="I61" i="62"/>
  <c r="J61" i="62" s="1"/>
  <c r="N60" i="62"/>
  <c r="O60" i="62" s="1"/>
  <c r="K60" i="62"/>
  <c r="K61" i="61"/>
  <c r="N61" i="61"/>
  <c r="O61" i="61" s="1"/>
  <c r="L63" i="61"/>
  <c r="I62" i="61"/>
  <c r="J62" i="61" s="1"/>
  <c r="Q64" i="58"/>
  <c r="R64" i="58" s="1"/>
  <c r="L64" i="58"/>
  <c r="M66" i="58"/>
  <c r="J65" i="58"/>
  <c r="K65" i="58" s="1"/>
  <c r="E52" i="29"/>
  <c r="D53" i="29"/>
  <c r="A54" i="29"/>
  <c r="C54" i="29" s="1"/>
  <c r="T72" i="69" l="1"/>
  <c r="U72" i="69" s="1"/>
  <c r="M72" i="69"/>
  <c r="N74" i="69"/>
  <c r="K73" i="69"/>
  <c r="L73" i="69" s="1"/>
  <c r="C73" i="67"/>
  <c r="D73" i="67" s="1"/>
  <c r="E73" i="67" s="1"/>
  <c r="A74" i="67"/>
  <c r="F74" i="67" s="1"/>
  <c r="G74" i="67" s="1"/>
  <c r="H74" i="67" s="1"/>
  <c r="K62" i="63"/>
  <c r="N62" i="63"/>
  <c r="O62" i="63" s="1"/>
  <c r="I63" i="63"/>
  <c r="J63" i="63" s="1"/>
  <c r="L64" i="63"/>
  <c r="K61" i="62"/>
  <c r="N61" i="62"/>
  <c r="O61" i="62" s="1"/>
  <c r="L63" i="62"/>
  <c r="I62" i="62"/>
  <c r="J62" i="62" s="1"/>
  <c r="N62" i="61"/>
  <c r="O62" i="61" s="1"/>
  <c r="K62" i="61"/>
  <c r="I63" i="61"/>
  <c r="J63" i="61" s="1"/>
  <c r="L64" i="61"/>
  <c r="Q65" i="58"/>
  <c r="R65" i="58" s="1"/>
  <c r="L65" i="58"/>
  <c r="M67" i="58"/>
  <c r="J66" i="58"/>
  <c r="K66" i="58" s="1"/>
  <c r="A55" i="29"/>
  <c r="C55" i="29" s="1"/>
  <c r="D54" i="29"/>
  <c r="E53" i="29"/>
  <c r="M73" i="69" l="1"/>
  <c r="T73" i="69"/>
  <c r="U73" i="69" s="1"/>
  <c r="N75" i="69"/>
  <c r="K74" i="69"/>
  <c r="L74" i="69" s="1"/>
  <c r="C74" i="67"/>
  <c r="D74" i="67" s="1"/>
  <c r="E74" i="67" s="1"/>
  <c r="A75" i="67"/>
  <c r="F75" i="67" s="1"/>
  <c r="G75" i="67" s="1"/>
  <c r="H75" i="67" s="1"/>
  <c r="I64" i="63"/>
  <c r="J64" i="63" s="1"/>
  <c r="L65" i="63"/>
  <c r="K63" i="63"/>
  <c r="N63" i="63"/>
  <c r="O63" i="63" s="1"/>
  <c r="N62" i="62"/>
  <c r="O62" i="62" s="1"/>
  <c r="K62" i="62"/>
  <c r="I63" i="62"/>
  <c r="J63" i="62" s="1"/>
  <c r="L64" i="62"/>
  <c r="I64" i="61"/>
  <c r="J64" i="61" s="1"/>
  <c r="L65" i="61"/>
  <c r="K63" i="61"/>
  <c r="N63" i="61"/>
  <c r="O63" i="61" s="1"/>
  <c r="L66" i="58"/>
  <c r="Q66" i="58"/>
  <c r="R66" i="58" s="1"/>
  <c r="M68" i="58"/>
  <c r="J67" i="58"/>
  <c r="K67" i="58" s="1"/>
  <c r="E54" i="29"/>
  <c r="A56" i="29"/>
  <c r="C56" i="29" s="1"/>
  <c r="D55" i="29"/>
  <c r="T74" i="69" l="1"/>
  <c r="U74" i="69" s="1"/>
  <c r="M74" i="69"/>
  <c r="N76" i="69"/>
  <c r="K75" i="69"/>
  <c r="L75" i="69" s="1"/>
  <c r="C75" i="67"/>
  <c r="D75" i="67" s="1"/>
  <c r="E75" i="67" s="1"/>
  <c r="A76" i="67"/>
  <c r="F76" i="67" s="1"/>
  <c r="G76" i="67" s="1"/>
  <c r="H76" i="67" s="1"/>
  <c r="I65" i="63"/>
  <c r="J65" i="63" s="1"/>
  <c r="L66" i="63"/>
  <c r="K64" i="63"/>
  <c r="N64" i="63"/>
  <c r="O64" i="63" s="1"/>
  <c r="I64" i="62"/>
  <c r="J64" i="62" s="1"/>
  <c r="L65" i="62"/>
  <c r="K63" i="62"/>
  <c r="N63" i="62"/>
  <c r="O63" i="62" s="1"/>
  <c r="I65" i="61"/>
  <c r="J65" i="61" s="1"/>
  <c r="L66" i="61"/>
  <c r="K64" i="61"/>
  <c r="N64" i="61"/>
  <c r="O64" i="61" s="1"/>
  <c r="Q67" i="58"/>
  <c r="R67" i="58" s="1"/>
  <c r="L67" i="58"/>
  <c r="M69" i="58"/>
  <c r="J68" i="58"/>
  <c r="K68" i="58" s="1"/>
  <c r="D56" i="29"/>
  <c r="A57" i="29"/>
  <c r="C57" i="29" s="1"/>
  <c r="E55" i="29"/>
  <c r="T75" i="69" l="1"/>
  <c r="U75" i="69" s="1"/>
  <c r="M75" i="69"/>
  <c r="N77" i="69"/>
  <c r="K76" i="69"/>
  <c r="L76" i="69" s="1"/>
  <c r="A77" i="67"/>
  <c r="F77" i="67" s="1"/>
  <c r="G77" i="67" s="1"/>
  <c r="H77" i="67" s="1"/>
  <c r="C76" i="67"/>
  <c r="D76" i="67" s="1"/>
  <c r="E76" i="67" s="1"/>
  <c r="L67" i="63"/>
  <c r="I66" i="63"/>
  <c r="J66" i="63" s="1"/>
  <c r="K65" i="63"/>
  <c r="N65" i="63"/>
  <c r="O65" i="63" s="1"/>
  <c r="I65" i="62"/>
  <c r="J65" i="62" s="1"/>
  <c r="L66" i="62"/>
  <c r="K64" i="62"/>
  <c r="N64" i="62"/>
  <c r="O64" i="62" s="1"/>
  <c r="L67" i="61"/>
  <c r="I66" i="61"/>
  <c r="J66" i="61" s="1"/>
  <c r="K65" i="61"/>
  <c r="N65" i="61"/>
  <c r="O65" i="61" s="1"/>
  <c r="L68" i="58"/>
  <c r="Q68" i="58"/>
  <c r="R68" i="58" s="1"/>
  <c r="M70" i="58"/>
  <c r="J69" i="58"/>
  <c r="K69" i="58" s="1"/>
  <c r="D57" i="29"/>
  <c r="A58" i="29"/>
  <c r="C58" i="29" s="1"/>
  <c r="E56" i="29"/>
  <c r="T76" i="69" l="1"/>
  <c r="U76" i="69" s="1"/>
  <c r="M76" i="69"/>
  <c r="N78" i="69"/>
  <c r="K77" i="69"/>
  <c r="L77" i="69" s="1"/>
  <c r="C77" i="67"/>
  <c r="D77" i="67" s="1"/>
  <c r="E77" i="67" s="1"/>
  <c r="A78" i="67"/>
  <c r="F78" i="67" s="1"/>
  <c r="G78" i="67" s="1"/>
  <c r="H78" i="67" s="1"/>
  <c r="N66" i="63"/>
  <c r="O66" i="63" s="1"/>
  <c r="K66" i="63"/>
  <c r="L68" i="63"/>
  <c r="I67" i="63"/>
  <c r="J67" i="63" s="1"/>
  <c r="L67" i="62"/>
  <c r="I66" i="62"/>
  <c r="J66" i="62" s="1"/>
  <c r="K65" i="62"/>
  <c r="N65" i="62"/>
  <c r="O65" i="62" s="1"/>
  <c r="K66" i="61"/>
  <c r="N66" i="61"/>
  <c r="O66" i="61" s="1"/>
  <c r="L68" i="61"/>
  <c r="I67" i="61"/>
  <c r="J67" i="61" s="1"/>
  <c r="Q69" i="58"/>
  <c r="R69" i="58" s="1"/>
  <c r="L69" i="58"/>
  <c r="M71" i="58"/>
  <c r="J70" i="58"/>
  <c r="K70" i="58" s="1"/>
  <c r="D58" i="29"/>
  <c r="A59" i="29"/>
  <c r="C59" i="29" s="1"/>
  <c r="E57" i="29"/>
  <c r="T77" i="69" l="1"/>
  <c r="U77" i="69" s="1"/>
  <c r="M77" i="69"/>
  <c r="N79" i="69"/>
  <c r="K78" i="69"/>
  <c r="L78" i="69" s="1"/>
  <c r="A79" i="67"/>
  <c r="F79" i="67" s="1"/>
  <c r="G79" i="67" s="1"/>
  <c r="H79" i="67" s="1"/>
  <c r="C78" i="67"/>
  <c r="D78" i="67" s="1"/>
  <c r="E78" i="67" s="1"/>
  <c r="N67" i="63"/>
  <c r="O67" i="63" s="1"/>
  <c r="K67" i="63"/>
  <c r="I68" i="63"/>
  <c r="J68" i="63" s="1"/>
  <c r="L69" i="63"/>
  <c r="N66" i="62"/>
  <c r="O66" i="62" s="1"/>
  <c r="K66" i="62"/>
  <c r="L68" i="62"/>
  <c r="I67" i="62"/>
  <c r="J67" i="62" s="1"/>
  <c r="N67" i="61"/>
  <c r="O67" i="61" s="1"/>
  <c r="K67" i="61"/>
  <c r="I68" i="61"/>
  <c r="J68" i="61" s="1"/>
  <c r="L69" i="61"/>
  <c r="Q70" i="58"/>
  <c r="R70" i="58" s="1"/>
  <c r="L70" i="58"/>
  <c r="M72" i="58"/>
  <c r="J71" i="58"/>
  <c r="K71" i="58" s="1"/>
  <c r="D59" i="29"/>
  <c r="A60" i="29"/>
  <c r="C60" i="29" s="1"/>
  <c r="E58" i="29"/>
  <c r="M78" i="69" l="1"/>
  <c r="T78" i="69"/>
  <c r="U78" i="69" s="1"/>
  <c r="N80" i="69"/>
  <c r="K79" i="69"/>
  <c r="L79" i="69" s="1"/>
  <c r="A80" i="67"/>
  <c r="F80" i="67" s="1"/>
  <c r="G80" i="67" s="1"/>
  <c r="H80" i="67" s="1"/>
  <c r="C79" i="67"/>
  <c r="D79" i="67" s="1"/>
  <c r="E79" i="67" s="1"/>
  <c r="L70" i="63"/>
  <c r="I69" i="63"/>
  <c r="J69" i="63" s="1"/>
  <c r="K68" i="63"/>
  <c r="N68" i="63"/>
  <c r="O68" i="63" s="1"/>
  <c r="N67" i="62"/>
  <c r="O67" i="62" s="1"/>
  <c r="K67" i="62"/>
  <c r="I68" i="62"/>
  <c r="J68" i="62" s="1"/>
  <c r="L69" i="62"/>
  <c r="L70" i="61"/>
  <c r="I69" i="61"/>
  <c r="J69" i="61" s="1"/>
  <c r="K68" i="61"/>
  <c r="N68" i="61"/>
  <c r="O68" i="61" s="1"/>
  <c r="L71" i="58"/>
  <c r="Q71" i="58"/>
  <c r="R71" i="58" s="1"/>
  <c r="M73" i="58"/>
  <c r="J72" i="58"/>
  <c r="K72" i="58" s="1"/>
  <c r="A61" i="29"/>
  <c r="C61" i="29" s="1"/>
  <c r="D60" i="29"/>
  <c r="E59" i="29"/>
  <c r="T79" i="69" l="1"/>
  <c r="U79" i="69" s="1"/>
  <c r="M79" i="69"/>
  <c r="N81" i="69"/>
  <c r="K80" i="69"/>
  <c r="L80" i="69" s="1"/>
  <c r="A81" i="67"/>
  <c r="F81" i="67" s="1"/>
  <c r="G81" i="67" s="1"/>
  <c r="H81" i="67" s="1"/>
  <c r="C80" i="67"/>
  <c r="D80" i="67" s="1"/>
  <c r="E80" i="67" s="1"/>
  <c r="N69" i="63"/>
  <c r="O69" i="63" s="1"/>
  <c r="K69" i="63"/>
  <c r="I70" i="63"/>
  <c r="J70" i="63" s="1"/>
  <c r="L71" i="63"/>
  <c r="L70" i="62"/>
  <c r="I69" i="62"/>
  <c r="J69" i="62" s="1"/>
  <c r="K68" i="62"/>
  <c r="N68" i="62"/>
  <c r="O68" i="62" s="1"/>
  <c r="N69" i="61"/>
  <c r="O69" i="61" s="1"/>
  <c r="K69" i="61"/>
  <c r="I70" i="61"/>
  <c r="J70" i="61" s="1"/>
  <c r="L71" i="61"/>
  <c r="Q72" i="58"/>
  <c r="R72" i="58" s="1"/>
  <c r="L72" i="58"/>
  <c r="M74" i="58"/>
  <c r="J73" i="58"/>
  <c r="K73" i="58" s="1"/>
  <c r="E60" i="29"/>
  <c r="A62" i="29"/>
  <c r="C62" i="29" s="1"/>
  <c r="D61" i="29"/>
  <c r="T80" i="69" l="1"/>
  <c r="U80" i="69" s="1"/>
  <c r="M80" i="69"/>
  <c r="N82" i="69"/>
  <c r="K81" i="69"/>
  <c r="L81" i="69" s="1"/>
  <c r="C81" i="67"/>
  <c r="D81" i="67" s="1"/>
  <c r="E81" i="67" s="1"/>
  <c r="A82" i="67"/>
  <c r="F82" i="67" s="1"/>
  <c r="G82" i="67" s="1"/>
  <c r="H82" i="67" s="1"/>
  <c r="L72" i="63"/>
  <c r="I71" i="63"/>
  <c r="J71" i="63" s="1"/>
  <c r="K70" i="63"/>
  <c r="N70" i="63"/>
  <c r="O70" i="63" s="1"/>
  <c r="N69" i="62"/>
  <c r="O69" i="62" s="1"/>
  <c r="K69" i="62"/>
  <c r="I70" i="62"/>
  <c r="J70" i="62" s="1"/>
  <c r="L71" i="62"/>
  <c r="L72" i="61"/>
  <c r="I71" i="61"/>
  <c r="J71" i="61" s="1"/>
  <c r="N70" i="61"/>
  <c r="O70" i="61" s="1"/>
  <c r="K70" i="61"/>
  <c r="L73" i="58"/>
  <c r="Q73" i="58"/>
  <c r="R73" i="58" s="1"/>
  <c r="M75" i="58"/>
  <c r="J74" i="58"/>
  <c r="K74" i="58" s="1"/>
  <c r="E61" i="29"/>
  <c r="A63" i="29"/>
  <c r="C63" i="29" s="1"/>
  <c r="D62" i="29"/>
  <c r="M81" i="69" l="1"/>
  <c r="T81" i="69"/>
  <c r="U81" i="69" s="1"/>
  <c r="N83" i="69"/>
  <c r="K82" i="69"/>
  <c r="L82" i="69" s="1"/>
  <c r="C82" i="67"/>
  <c r="D82" i="67" s="1"/>
  <c r="E82" i="67" s="1"/>
  <c r="A83" i="67"/>
  <c r="F83" i="67" s="1"/>
  <c r="G83" i="67" s="1"/>
  <c r="H83" i="67" s="1"/>
  <c r="N71" i="63"/>
  <c r="O71" i="63" s="1"/>
  <c r="K71" i="63"/>
  <c r="L73" i="63"/>
  <c r="I72" i="63"/>
  <c r="J72" i="63" s="1"/>
  <c r="L72" i="62"/>
  <c r="I71" i="62"/>
  <c r="J71" i="62" s="1"/>
  <c r="K70" i="62"/>
  <c r="N70" i="62"/>
  <c r="O70" i="62" s="1"/>
  <c r="K71" i="61"/>
  <c r="N71" i="61"/>
  <c r="O71" i="61" s="1"/>
  <c r="I72" i="61"/>
  <c r="J72" i="61" s="1"/>
  <c r="L73" i="61"/>
  <c r="L74" i="58"/>
  <c r="Q74" i="58"/>
  <c r="R74" i="58" s="1"/>
  <c r="M76" i="58"/>
  <c r="J75" i="58"/>
  <c r="K75" i="58" s="1"/>
  <c r="E62" i="29"/>
  <c r="A64" i="29"/>
  <c r="C64" i="29" s="1"/>
  <c r="D63" i="29"/>
  <c r="T82" i="69" l="1"/>
  <c r="U82" i="69" s="1"/>
  <c r="M82" i="69"/>
  <c r="N84" i="69"/>
  <c r="K83" i="69"/>
  <c r="L83" i="69" s="1"/>
  <c r="C83" i="67"/>
  <c r="D83" i="67" s="1"/>
  <c r="E83" i="67" s="1"/>
  <c r="A84" i="67"/>
  <c r="F84" i="67" s="1"/>
  <c r="G84" i="67" s="1"/>
  <c r="H84" i="67" s="1"/>
  <c r="N72" i="63"/>
  <c r="O72" i="63" s="1"/>
  <c r="K72" i="63"/>
  <c r="I73" i="63"/>
  <c r="J73" i="63" s="1"/>
  <c r="L74" i="63"/>
  <c r="N71" i="62"/>
  <c r="O71" i="62" s="1"/>
  <c r="K71" i="62"/>
  <c r="L73" i="62"/>
  <c r="I72" i="62"/>
  <c r="J72" i="62" s="1"/>
  <c r="I73" i="61"/>
  <c r="J73" i="61" s="1"/>
  <c r="L74" i="61"/>
  <c r="N72" i="61"/>
  <c r="O72" i="61" s="1"/>
  <c r="K72" i="61"/>
  <c r="Q75" i="58"/>
  <c r="R75" i="58" s="1"/>
  <c r="L75" i="58"/>
  <c r="M77" i="58"/>
  <c r="J76" i="58"/>
  <c r="K76" i="58" s="1"/>
  <c r="E63" i="29"/>
  <c r="D64" i="29"/>
  <c r="A65" i="29"/>
  <c r="C65" i="29" s="1"/>
  <c r="M83" i="69" l="1"/>
  <c r="T83" i="69"/>
  <c r="U83" i="69" s="1"/>
  <c r="N85" i="69"/>
  <c r="K84" i="69"/>
  <c r="L84" i="69" s="1"/>
  <c r="A85" i="67"/>
  <c r="F85" i="67" s="1"/>
  <c r="G85" i="67" s="1"/>
  <c r="H85" i="67" s="1"/>
  <c r="C84" i="67"/>
  <c r="D84" i="67" s="1"/>
  <c r="E84" i="67" s="1"/>
  <c r="K73" i="63"/>
  <c r="N73" i="63"/>
  <c r="O73" i="63" s="1"/>
  <c r="L75" i="63"/>
  <c r="I74" i="63"/>
  <c r="J74" i="63" s="1"/>
  <c r="N72" i="62"/>
  <c r="O72" i="62" s="1"/>
  <c r="K72" i="62"/>
  <c r="I73" i="62"/>
  <c r="J73" i="62" s="1"/>
  <c r="L74" i="62"/>
  <c r="L75" i="61"/>
  <c r="I74" i="61"/>
  <c r="J74" i="61" s="1"/>
  <c r="K73" i="61"/>
  <c r="N73" i="61"/>
  <c r="O73" i="61" s="1"/>
  <c r="L76" i="58"/>
  <c r="Q76" i="58"/>
  <c r="R76" i="58" s="1"/>
  <c r="M78" i="58"/>
  <c r="J77" i="58"/>
  <c r="K77" i="58" s="1"/>
  <c r="D65" i="29"/>
  <c r="A66" i="29"/>
  <c r="C66" i="29" s="1"/>
  <c r="E64" i="29"/>
  <c r="C7" i="3"/>
  <c r="D7" i="3" s="1"/>
  <c r="F7" i="3" s="1"/>
  <c r="T84" i="69" l="1"/>
  <c r="U84" i="69" s="1"/>
  <c r="M84" i="69"/>
  <c r="N86" i="69"/>
  <c r="K85" i="69"/>
  <c r="L85" i="69" s="1"/>
  <c r="C85" i="67"/>
  <c r="D85" i="67" s="1"/>
  <c r="E85" i="67" s="1"/>
  <c r="A86" i="67"/>
  <c r="F86" i="67" s="1"/>
  <c r="G86" i="67" s="1"/>
  <c r="H86" i="67" s="1"/>
  <c r="K74" i="63"/>
  <c r="N74" i="63"/>
  <c r="O74" i="63" s="1"/>
  <c r="L76" i="63"/>
  <c r="I75" i="63"/>
  <c r="J75" i="63" s="1"/>
  <c r="L75" i="62"/>
  <c r="I74" i="62"/>
  <c r="J74" i="62" s="1"/>
  <c r="K73" i="62"/>
  <c r="N73" i="62"/>
  <c r="O73" i="62" s="1"/>
  <c r="N74" i="61"/>
  <c r="O74" i="61" s="1"/>
  <c r="K74" i="61"/>
  <c r="I75" i="61"/>
  <c r="J75" i="61" s="1"/>
  <c r="L76" i="61"/>
  <c r="Q77" i="58"/>
  <c r="R77" i="58" s="1"/>
  <c r="L77" i="58"/>
  <c r="M79" i="58"/>
  <c r="J78" i="58"/>
  <c r="K78" i="58" s="1"/>
  <c r="D66" i="29"/>
  <c r="A67" i="29"/>
  <c r="C67" i="29" s="1"/>
  <c r="E65" i="29"/>
  <c r="E7" i="3"/>
  <c r="T85" i="69" l="1"/>
  <c r="U85" i="69" s="1"/>
  <c r="M85" i="69"/>
  <c r="N87" i="69"/>
  <c r="K86" i="69"/>
  <c r="L86" i="69" s="1"/>
  <c r="A87" i="67"/>
  <c r="F87" i="67" s="1"/>
  <c r="G87" i="67" s="1"/>
  <c r="H87" i="67" s="1"/>
  <c r="C86" i="67"/>
  <c r="D86" i="67" s="1"/>
  <c r="E86" i="67" s="1"/>
  <c r="K75" i="63"/>
  <c r="N75" i="63"/>
  <c r="O75" i="63" s="1"/>
  <c r="L77" i="63"/>
  <c r="I76" i="63"/>
  <c r="J76" i="63" s="1"/>
  <c r="K74" i="62"/>
  <c r="N74" i="62"/>
  <c r="O74" i="62" s="1"/>
  <c r="I75" i="62"/>
  <c r="J75" i="62" s="1"/>
  <c r="L76" i="62"/>
  <c r="I76" i="61"/>
  <c r="J76" i="61" s="1"/>
  <c r="L77" i="61"/>
  <c r="K75" i="61"/>
  <c r="N75" i="61"/>
  <c r="O75" i="61" s="1"/>
  <c r="L78" i="58"/>
  <c r="Q78" i="58"/>
  <c r="R78" i="58" s="1"/>
  <c r="M80" i="58"/>
  <c r="J79" i="58"/>
  <c r="K79" i="58" s="1"/>
  <c r="D67" i="29"/>
  <c r="A68" i="29"/>
  <c r="C68" i="29" s="1"/>
  <c r="E66" i="29"/>
  <c r="M86" i="69" l="1"/>
  <c r="T86" i="69"/>
  <c r="U86" i="69" s="1"/>
  <c r="N88" i="69"/>
  <c r="K87" i="69"/>
  <c r="L87" i="69" s="1"/>
  <c r="A88" i="67"/>
  <c r="F88" i="67" s="1"/>
  <c r="G88" i="67" s="1"/>
  <c r="H88" i="67" s="1"/>
  <c r="C87" i="67"/>
  <c r="D87" i="67" s="1"/>
  <c r="E87" i="67" s="1"/>
  <c r="N76" i="63"/>
  <c r="O76" i="63" s="1"/>
  <c r="K76" i="63"/>
  <c r="L78" i="63"/>
  <c r="I77" i="63"/>
  <c r="J77" i="63" s="1"/>
  <c r="L77" i="62"/>
  <c r="I76" i="62"/>
  <c r="J76" i="62" s="1"/>
  <c r="K75" i="62"/>
  <c r="N75" i="62"/>
  <c r="O75" i="62" s="1"/>
  <c r="L78" i="61"/>
  <c r="I77" i="61"/>
  <c r="J77" i="61" s="1"/>
  <c r="N76" i="61"/>
  <c r="O76" i="61" s="1"/>
  <c r="K76" i="61"/>
  <c r="Q79" i="58"/>
  <c r="R79" i="58" s="1"/>
  <c r="L79" i="58"/>
  <c r="M81" i="58"/>
  <c r="J80" i="58"/>
  <c r="K80" i="58" s="1"/>
  <c r="A69" i="29"/>
  <c r="C69" i="29" s="1"/>
  <c r="D68" i="29"/>
  <c r="E67" i="29"/>
  <c r="T87" i="69" l="1"/>
  <c r="U87" i="69" s="1"/>
  <c r="M87" i="69"/>
  <c r="N89" i="69"/>
  <c r="K88" i="69"/>
  <c r="L88" i="69" s="1"/>
  <c r="A89" i="67"/>
  <c r="F89" i="67" s="1"/>
  <c r="G89" i="67" s="1"/>
  <c r="H89" i="67" s="1"/>
  <c r="C88" i="67"/>
  <c r="D88" i="67" s="1"/>
  <c r="E88" i="67" s="1"/>
  <c r="K77" i="63"/>
  <c r="N77" i="63"/>
  <c r="O77" i="63" s="1"/>
  <c r="I78" i="63"/>
  <c r="J78" i="63" s="1"/>
  <c r="L79" i="63"/>
  <c r="N76" i="62"/>
  <c r="O76" i="62" s="1"/>
  <c r="K76" i="62"/>
  <c r="L78" i="62"/>
  <c r="I77" i="62"/>
  <c r="J77" i="62" s="1"/>
  <c r="K77" i="61"/>
  <c r="N77" i="61"/>
  <c r="O77" i="61" s="1"/>
  <c r="I78" i="61"/>
  <c r="J78" i="61" s="1"/>
  <c r="L79" i="61"/>
  <c r="Q80" i="58"/>
  <c r="R80" i="58" s="1"/>
  <c r="L80" i="58"/>
  <c r="M82" i="58"/>
  <c r="J81" i="58"/>
  <c r="K81" i="58" s="1"/>
  <c r="E68" i="29"/>
  <c r="D69" i="29"/>
  <c r="A70" i="29"/>
  <c r="C70" i="29" s="1"/>
  <c r="M88" i="69" l="1"/>
  <c r="T88" i="69"/>
  <c r="U88" i="69" s="1"/>
  <c r="N90" i="69"/>
  <c r="K89" i="69"/>
  <c r="L89" i="69" s="1"/>
  <c r="C89" i="67"/>
  <c r="D89" i="67" s="1"/>
  <c r="E89" i="67" s="1"/>
  <c r="A90" i="67"/>
  <c r="F90" i="67" s="1"/>
  <c r="G90" i="67" s="1"/>
  <c r="H90" i="67" s="1"/>
  <c r="L80" i="63"/>
  <c r="I79" i="63"/>
  <c r="J79" i="63" s="1"/>
  <c r="K78" i="63"/>
  <c r="N78" i="63"/>
  <c r="O78" i="63" s="1"/>
  <c r="K77" i="62"/>
  <c r="N77" i="62"/>
  <c r="O77" i="62" s="1"/>
  <c r="L79" i="62"/>
  <c r="I78" i="62"/>
  <c r="J78" i="62" s="1"/>
  <c r="L80" i="61"/>
  <c r="I79" i="61"/>
  <c r="J79" i="61" s="1"/>
  <c r="N78" i="61"/>
  <c r="O78" i="61" s="1"/>
  <c r="K78" i="61"/>
  <c r="L81" i="58"/>
  <c r="Q81" i="58"/>
  <c r="R81" i="58" s="1"/>
  <c r="M83" i="58"/>
  <c r="J82" i="58"/>
  <c r="K82" i="58" s="1"/>
  <c r="E69" i="29"/>
  <c r="A71" i="29"/>
  <c r="C71" i="29" s="1"/>
  <c r="D70" i="29"/>
  <c r="T89" i="69" l="1"/>
  <c r="U89" i="69" s="1"/>
  <c r="M89" i="69"/>
  <c r="N91" i="69"/>
  <c r="K90" i="69"/>
  <c r="L90" i="69" s="1"/>
  <c r="C90" i="67"/>
  <c r="D90" i="67" s="1"/>
  <c r="E90" i="67" s="1"/>
  <c r="A91" i="67"/>
  <c r="F91" i="67" s="1"/>
  <c r="G91" i="67" s="1"/>
  <c r="H91" i="67" s="1"/>
  <c r="N79" i="63"/>
  <c r="O79" i="63" s="1"/>
  <c r="K79" i="63"/>
  <c r="L81" i="63"/>
  <c r="I80" i="63"/>
  <c r="J80" i="63" s="1"/>
  <c r="N78" i="62"/>
  <c r="O78" i="62" s="1"/>
  <c r="K78" i="62"/>
  <c r="L80" i="62"/>
  <c r="I79" i="62"/>
  <c r="J79" i="62" s="1"/>
  <c r="N79" i="61"/>
  <c r="O79" i="61" s="1"/>
  <c r="K79" i="61"/>
  <c r="I80" i="61"/>
  <c r="J80" i="61" s="1"/>
  <c r="L81" i="61"/>
  <c r="Q82" i="58"/>
  <c r="R82" i="58" s="1"/>
  <c r="L82" i="58"/>
  <c r="M84" i="58"/>
  <c r="J83" i="58"/>
  <c r="K83" i="58" s="1"/>
  <c r="E70" i="29"/>
  <c r="A72" i="29"/>
  <c r="C72" i="29" s="1"/>
  <c r="D71" i="29"/>
  <c r="M90" i="69" l="1"/>
  <c r="T90" i="69"/>
  <c r="U90" i="69" s="1"/>
  <c r="N92" i="69"/>
  <c r="K91" i="69"/>
  <c r="L91" i="69" s="1"/>
  <c r="C91" i="67"/>
  <c r="D91" i="67" s="1"/>
  <c r="E91" i="67" s="1"/>
  <c r="A92" i="67"/>
  <c r="F92" i="67" s="1"/>
  <c r="G92" i="67" s="1"/>
  <c r="H92" i="67" s="1"/>
  <c r="K80" i="63"/>
  <c r="N80" i="63"/>
  <c r="O80" i="63" s="1"/>
  <c r="I81" i="63"/>
  <c r="J81" i="63" s="1"/>
  <c r="L82" i="63"/>
  <c r="N79" i="62"/>
  <c r="O79" i="62" s="1"/>
  <c r="K79" i="62"/>
  <c r="I80" i="62"/>
  <c r="J80" i="62" s="1"/>
  <c r="L81" i="62"/>
  <c r="I81" i="61"/>
  <c r="J81" i="61" s="1"/>
  <c r="L82" i="61"/>
  <c r="K80" i="61"/>
  <c r="N80" i="61"/>
  <c r="O80" i="61" s="1"/>
  <c r="L83" i="58"/>
  <c r="Q83" i="58"/>
  <c r="R83" i="58" s="1"/>
  <c r="M85" i="58"/>
  <c r="J84" i="58"/>
  <c r="K84" i="58" s="1"/>
  <c r="E71" i="29"/>
  <c r="D72" i="29"/>
  <c r="A73" i="29"/>
  <c r="C73" i="29" s="1"/>
  <c r="M91" i="69" l="1"/>
  <c r="T91" i="69"/>
  <c r="U91" i="69" s="1"/>
  <c r="N93" i="69"/>
  <c r="K92" i="69"/>
  <c r="L92" i="69" s="1"/>
  <c r="A93" i="67"/>
  <c r="F93" i="67" s="1"/>
  <c r="G93" i="67" s="1"/>
  <c r="H93" i="67" s="1"/>
  <c r="C92" i="67"/>
  <c r="D92" i="67" s="1"/>
  <c r="E92" i="67" s="1"/>
  <c r="L83" i="63"/>
  <c r="I82" i="63"/>
  <c r="J82" i="63" s="1"/>
  <c r="N81" i="63"/>
  <c r="O81" i="63" s="1"/>
  <c r="K81" i="63"/>
  <c r="I81" i="62"/>
  <c r="J81" i="62" s="1"/>
  <c r="L82" i="62"/>
  <c r="K80" i="62"/>
  <c r="N80" i="62"/>
  <c r="O80" i="62" s="1"/>
  <c r="L83" i="61"/>
  <c r="I82" i="61"/>
  <c r="J82" i="61" s="1"/>
  <c r="N81" i="61"/>
  <c r="O81" i="61" s="1"/>
  <c r="K81" i="61"/>
  <c r="Q84" i="58"/>
  <c r="R84" i="58" s="1"/>
  <c r="L84" i="58"/>
  <c r="M86" i="58"/>
  <c r="J85" i="58"/>
  <c r="K85" i="58" s="1"/>
  <c r="A74" i="29"/>
  <c r="C74" i="29" s="1"/>
  <c r="D73" i="29"/>
  <c r="E72" i="29"/>
  <c r="T92" i="69" l="1"/>
  <c r="U92" i="69" s="1"/>
  <c r="M92" i="69"/>
  <c r="N94" i="69"/>
  <c r="K93" i="69"/>
  <c r="L93" i="69" s="1"/>
  <c r="C93" i="67"/>
  <c r="D93" i="67" s="1"/>
  <c r="E93" i="67" s="1"/>
  <c r="A94" i="67"/>
  <c r="F94" i="67" s="1"/>
  <c r="G94" i="67" s="1"/>
  <c r="H94" i="67" s="1"/>
  <c r="K82" i="63"/>
  <c r="N82" i="63"/>
  <c r="O82" i="63" s="1"/>
  <c r="L84" i="63"/>
  <c r="I83" i="63"/>
  <c r="J83" i="63" s="1"/>
  <c r="L83" i="62"/>
  <c r="I82" i="62"/>
  <c r="J82" i="62" s="1"/>
  <c r="K81" i="62"/>
  <c r="N81" i="62"/>
  <c r="O81" i="62" s="1"/>
  <c r="K82" i="61"/>
  <c r="N82" i="61"/>
  <c r="O82" i="61" s="1"/>
  <c r="L84" i="61"/>
  <c r="I83" i="61"/>
  <c r="J83" i="61" s="1"/>
  <c r="L85" i="58"/>
  <c r="Q85" i="58"/>
  <c r="R85" i="58" s="1"/>
  <c r="M87" i="58"/>
  <c r="J86" i="58"/>
  <c r="K86" i="58" s="1"/>
  <c r="E73" i="29"/>
  <c r="D74" i="29"/>
  <c r="A75" i="29"/>
  <c r="C75" i="29" s="1"/>
  <c r="M93" i="69" l="1"/>
  <c r="T93" i="69"/>
  <c r="U93" i="69" s="1"/>
  <c r="N95" i="69"/>
  <c r="K94" i="69"/>
  <c r="L94" i="69" s="1"/>
  <c r="A95" i="67"/>
  <c r="F95" i="67" s="1"/>
  <c r="G95" i="67" s="1"/>
  <c r="H95" i="67" s="1"/>
  <c r="C94" i="67"/>
  <c r="D94" i="67" s="1"/>
  <c r="E94" i="67" s="1"/>
  <c r="K83" i="63"/>
  <c r="N83" i="63"/>
  <c r="O83" i="63" s="1"/>
  <c r="I84" i="63"/>
  <c r="J84" i="63" s="1"/>
  <c r="L85" i="63"/>
  <c r="K82" i="62"/>
  <c r="N82" i="62"/>
  <c r="O82" i="62" s="1"/>
  <c r="L84" i="62"/>
  <c r="I83" i="62"/>
  <c r="J83" i="62" s="1"/>
  <c r="N83" i="61"/>
  <c r="O83" i="61" s="1"/>
  <c r="K83" i="61"/>
  <c r="L85" i="61"/>
  <c r="I84" i="61"/>
  <c r="J84" i="61" s="1"/>
  <c r="Q86" i="58"/>
  <c r="R86" i="58" s="1"/>
  <c r="L86" i="58"/>
  <c r="M88" i="58"/>
  <c r="J87" i="58"/>
  <c r="K87" i="58" s="1"/>
  <c r="D75" i="29"/>
  <c r="A76" i="29"/>
  <c r="C76" i="29" s="1"/>
  <c r="E74" i="29"/>
  <c r="T94" i="69" l="1"/>
  <c r="U94" i="69" s="1"/>
  <c r="M94" i="69"/>
  <c r="N96" i="69"/>
  <c r="K95" i="69"/>
  <c r="L95" i="69" s="1"/>
  <c r="A96" i="67"/>
  <c r="F96" i="67" s="1"/>
  <c r="G96" i="67" s="1"/>
  <c r="H96" i="67" s="1"/>
  <c r="C95" i="67"/>
  <c r="D95" i="67" s="1"/>
  <c r="E95" i="67" s="1"/>
  <c r="I85" i="63"/>
  <c r="J85" i="63" s="1"/>
  <c r="L86" i="63"/>
  <c r="N84" i="63"/>
  <c r="O84" i="63" s="1"/>
  <c r="K84" i="63"/>
  <c r="N83" i="62"/>
  <c r="O83" i="62" s="1"/>
  <c r="K83" i="62"/>
  <c r="L85" i="62"/>
  <c r="I84" i="62"/>
  <c r="J84" i="62" s="1"/>
  <c r="I85" i="61"/>
  <c r="J85" i="61" s="1"/>
  <c r="L86" i="61"/>
  <c r="N84" i="61"/>
  <c r="O84" i="61" s="1"/>
  <c r="K84" i="61"/>
  <c r="L87" i="58"/>
  <c r="Q87" i="58"/>
  <c r="R87" i="58" s="1"/>
  <c r="M89" i="58"/>
  <c r="J88" i="58"/>
  <c r="K88" i="58" s="1"/>
  <c r="A77" i="29"/>
  <c r="C77" i="29" s="1"/>
  <c r="D76" i="29"/>
  <c r="E75" i="29"/>
  <c r="M95" i="69" l="1"/>
  <c r="T95" i="69"/>
  <c r="U95" i="69" s="1"/>
  <c r="N97" i="69"/>
  <c r="K96" i="69"/>
  <c r="L96" i="69" s="1"/>
  <c r="A97" i="67"/>
  <c r="F97" i="67" s="1"/>
  <c r="G97" i="67" s="1"/>
  <c r="H97" i="67" s="1"/>
  <c r="C96" i="67"/>
  <c r="D96" i="67" s="1"/>
  <c r="E96" i="67" s="1"/>
  <c r="L87" i="63"/>
  <c r="I86" i="63"/>
  <c r="J86" i="63" s="1"/>
  <c r="K85" i="63"/>
  <c r="N85" i="63"/>
  <c r="O85" i="63" s="1"/>
  <c r="K84" i="62"/>
  <c r="N84" i="62"/>
  <c r="O84" i="62" s="1"/>
  <c r="I85" i="62"/>
  <c r="J85" i="62" s="1"/>
  <c r="L86" i="62"/>
  <c r="I86" i="61"/>
  <c r="J86" i="61" s="1"/>
  <c r="L87" i="61"/>
  <c r="K85" i="61"/>
  <c r="N85" i="61"/>
  <c r="O85" i="61" s="1"/>
  <c r="L88" i="58"/>
  <c r="Q88" i="58"/>
  <c r="R88" i="58" s="1"/>
  <c r="M90" i="58"/>
  <c r="J89" i="58"/>
  <c r="K89" i="58" s="1"/>
  <c r="E76" i="29"/>
  <c r="A78" i="29"/>
  <c r="C78" i="29" s="1"/>
  <c r="D77" i="29"/>
  <c r="T96" i="69" l="1"/>
  <c r="U96" i="69" s="1"/>
  <c r="M96" i="69"/>
  <c r="N98" i="69"/>
  <c r="K97" i="69"/>
  <c r="L97" i="69" s="1"/>
  <c r="C97" i="67"/>
  <c r="D97" i="67" s="1"/>
  <c r="E97" i="67" s="1"/>
  <c r="A98" i="67"/>
  <c r="F98" i="67" s="1"/>
  <c r="G98" i="67" s="1"/>
  <c r="H98" i="67" s="1"/>
  <c r="K86" i="63"/>
  <c r="N86" i="63"/>
  <c r="O86" i="63" s="1"/>
  <c r="L88" i="63"/>
  <c r="I87" i="63"/>
  <c r="J87" i="63" s="1"/>
  <c r="I86" i="62"/>
  <c r="J86" i="62" s="1"/>
  <c r="L87" i="62"/>
  <c r="K85" i="62"/>
  <c r="N85" i="62"/>
  <c r="O85" i="62" s="1"/>
  <c r="L88" i="61"/>
  <c r="I87" i="61"/>
  <c r="J87" i="61" s="1"/>
  <c r="N86" i="61"/>
  <c r="O86" i="61" s="1"/>
  <c r="K86" i="61"/>
  <c r="Q89" i="58"/>
  <c r="R89" i="58" s="1"/>
  <c r="L89" i="58"/>
  <c r="M91" i="58"/>
  <c r="J90" i="58"/>
  <c r="K90" i="58" s="1"/>
  <c r="E77" i="29"/>
  <c r="A79" i="29"/>
  <c r="C79" i="29" s="1"/>
  <c r="D78" i="29"/>
  <c r="T97" i="69" l="1"/>
  <c r="U97" i="69" s="1"/>
  <c r="M97" i="69"/>
  <c r="N99" i="69"/>
  <c r="K98" i="69"/>
  <c r="L98" i="69" s="1"/>
  <c r="C98" i="67"/>
  <c r="D98" i="67" s="1"/>
  <c r="E98" i="67" s="1"/>
  <c r="A99" i="67"/>
  <c r="F99" i="67" s="1"/>
  <c r="G99" i="67" s="1"/>
  <c r="H99" i="67" s="1"/>
  <c r="K87" i="63"/>
  <c r="N87" i="63"/>
  <c r="O87" i="63" s="1"/>
  <c r="L89" i="63"/>
  <c r="I88" i="63"/>
  <c r="J88" i="63" s="1"/>
  <c r="L88" i="62"/>
  <c r="I87" i="62"/>
  <c r="J87" i="62" s="1"/>
  <c r="N86" i="62"/>
  <c r="O86" i="62" s="1"/>
  <c r="K86" i="62"/>
  <c r="K87" i="61"/>
  <c r="N87" i="61"/>
  <c r="O87" i="61" s="1"/>
  <c r="L89" i="61"/>
  <c r="I88" i="61"/>
  <c r="J88" i="61" s="1"/>
  <c r="Q90" i="58"/>
  <c r="R90" i="58" s="1"/>
  <c r="L90" i="58"/>
  <c r="M92" i="58"/>
  <c r="J91" i="58"/>
  <c r="K91" i="58" s="1"/>
  <c r="E78" i="29"/>
  <c r="A80" i="29"/>
  <c r="C80" i="29" s="1"/>
  <c r="D79" i="29"/>
  <c r="M98" i="69" l="1"/>
  <c r="T98" i="69"/>
  <c r="U98" i="69" s="1"/>
  <c r="N100" i="69"/>
  <c r="K99" i="69"/>
  <c r="L99" i="69" s="1"/>
  <c r="C99" i="67"/>
  <c r="D99" i="67" s="1"/>
  <c r="E99" i="67" s="1"/>
  <c r="A100" i="67"/>
  <c r="F100" i="67" s="1"/>
  <c r="G100" i="67" s="1"/>
  <c r="H100" i="67" s="1"/>
  <c r="N88" i="63"/>
  <c r="O88" i="63" s="1"/>
  <c r="K88" i="63"/>
  <c r="I89" i="63"/>
  <c r="J89" i="63" s="1"/>
  <c r="L90" i="63"/>
  <c r="K87" i="62"/>
  <c r="N87" i="62"/>
  <c r="O87" i="62" s="1"/>
  <c r="L89" i="62"/>
  <c r="I88" i="62"/>
  <c r="J88" i="62" s="1"/>
  <c r="N88" i="61"/>
  <c r="O88" i="61" s="1"/>
  <c r="K88" i="61"/>
  <c r="L90" i="61"/>
  <c r="I89" i="61"/>
  <c r="J89" i="61" s="1"/>
  <c r="L91" i="58"/>
  <c r="Q91" i="58"/>
  <c r="R91" i="58" s="1"/>
  <c r="M93" i="58"/>
  <c r="J92" i="58"/>
  <c r="K92" i="58" s="1"/>
  <c r="E79" i="29"/>
  <c r="D80" i="29"/>
  <c r="A81" i="29"/>
  <c r="C81" i="29" s="1"/>
  <c r="T99" i="69" l="1"/>
  <c r="U99" i="69" s="1"/>
  <c r="M99" i="69"/>
  <c r="N101" i="69"/>
  <c r="K100" i="69"/>
  <c r="L100" i="69" s="1"/>
  <c r="A101" i="67"/>
  <c r="F101" i="67" s="1"/>
  <c r="G101" i="67" s="1"/>
  <c r="H101" i="67" s="1"/>
  <c r="C100" i="67"/>
  <c r="D100" i="67" s="1"/>
  <c r="E100" i="67" s="1"/>
  <c r="L91" i="63"/>
  <c r="I90" i="63"/>
  <c r="J90" i="63" s="1"/>
  <c r="N89" i="63"/>
  <c r="O89" i="63" s="1"/>
  <c r="K89" i="63"/>
  <c r="N88" i="62"/>
  <c r="O88" i="62" s="1"/>
  <c r="K88" i="62"/>
  <c r="I89" i="62"/>
  <c r="J89" i="62" s="1"/>
  <c r="L90" i="62"/>
  <c r="N89" i="61"/>
  <c r="O89" i="61" s="1"/>
  <c r="K89" i="61"/>
  <c r="I90" i="61"/>
  <c r="J90" i="61" s="1"/>
  <c r="L91" i="61"/>
  <c r="L92" i="58"/>
  <c r="Q92" i="58"/>
  <c r="R92" i="58" s="1"/>
  <c r="M94" i="58"/>
  <c r="J93" i="58"/>
  <c r="K93" i="58" s="1"/>
  <c r="D81" i="29"/>
  <c r="A82" i="29"/>
  <c r="C82" i="29" s="1"/>
  <c r="E80" i="29"/>
  <c r="M100" i="69" l="1"/>
  <c r="T100" i="69"/>
  <c r="U100" i="69" s="1"/>
  <c r="N102" i="69"/>
  <c r="K101" i="69"/>
  <c r="L101" i="69" s="1"/>
  <c r="C101" i="67"/>
  <c r="D101" i="67" s="1"/>
  <c r="E101" i="67" s="1"/>
  <c r="A102" i="67"/>
  <c r="F102" i="67" s="1"/>
  <c r="G102" i="67" s="1"/>
  <c r="H102" i="67" s="1"/>
  <c r="K90" i="63"/>
  <c r="N90" i="63"/>
  <c r="O90" i="63" s="1"/>
  <c r="L92" i="63"/>
  <c r="I91" i="63"/>
  <c r="J91" i="63" s="1"/>
  <c r="I90" i="62"/>
  <c r="J90" i="62" s="1"/>
  <c r="L91" i="62"/>
  <c r="K89" i="62"/>
  <c r="N89" i="62"/>
  <c r="O89" i="62" s="1"/>
  <c r="L92" i="61"/>
  <c r="I91" i="61"/>
  <c r="J91" i="61" s="1"/>
  <c r="K90" i="61"/>
  <c r="N90" i="61"/>
  <c r="O90" i="61" s="1"/>
  <c r="Q93" i="58"/>
  <c r="R93" i="58" s="1"/>
  <c r="L93" i="58"/>
  <c r="M95" i="58"/>
  <c r="J94" i="58"/>
  <c r="K94" i="58" s="1"/>
  <c r="D82" i="29"/>
  <c r="A83" i="29"/>
  <c r="C83" i="29" s="1"/>
  <c r="E81" i="29"/>
  <c r="T101" i="69" l="1"/>
  <c r="U101" i="69" s="1"/>
  <c r="M101" i="69"/>
  <c r="N103" i="69"/>
  <c r="K102" i="69"/>
  <c r="L102" i="69" s="1"/>
  <c r="A103" i="67"/>
  <c r="F103" i="67" s="1"/>
  <c r="G103" i="67" s="1"/>
  <c r="H103" i="67" s="1"/>
  <c r="C102" i="67"/>
  <c r="D102" i="67" s="1"/>
  <c r="E102" i="67" s="1"/>
  <c r="N91" i="63"/>
  <c r="O91" i="63" s="1"/>
  <c r="K91" i="63"/>
  <c r="L93" i="63"/>
  <c r="I92" i="63"/>
  <c r="J92" i="63" s="1"/>
  <c r="L92" i="62"/>
  <c r="I91" i="62"/>
  <c r="J91" i="62" s="1"/>
  <c r="K90" i="62"/>
  <c r="N90" i="62"/>
  <c r="O90" i="62" s="1"/>
  <c r="N91" i="61"/>
  <c r="O91" i="61" s="1"/>
  <c r="K91" i="61"/>
  <c r="I92" i="61"/>
  <c r="J92" i="61" s="1"/>
  <c r="L93" i="61"/>
  <c r="L94" i="58"/>
  <c r="Q94" i="58"/>
  <c r="R94" i="58" s="1"/>
  <c r="M96" i="58"/>
  <c r="J95" i="58"/>
  <c r="K95" i="58" s="1"/>
  <c r="D83" i="29"/>
  <c r="A84" i="29"/>
  <c r="C84" i="29" s="1"/>
  <c r="E82" i="29"/>
  <c r="M102" i="69" l="1"/>
  <c r="T102" i="69"/>
  <c r="U102" i="69" s="1"/>
  <c r="N104" i="69"/>
  <c r="K103" i="69"/>
  <c r="L103" i="69" s="1"/>
  <c r="A104" i="67"/>
  <c r="F104" i="67" s="1"/>
  <c r="G104" i="67" s="1"/>
  <c r="H104" i="67" s="1"/>
  <c r="C103" i="67"/>
  <c r="D103" i="67" s="1"/>
  <c r="E103" i="67" s="1"/>
  <c r="N92" i="63"/>
  <c r="O92" i="63" s="1"/>
  <c r="K92" i="63"/>
  <c r="L94" i="63"/>
  <c r="I93" i="63"/>
  <c r="J93" i="63" s="1"/>
  <c r="N91" i="62"/>
  <c r="O91" i="62" s="1"/>
  <c r="K91" i="62"/>
  <c r="L93" i="62"/>
  <c r="I92" i="62"/>
  <c r="J92" i="62" s="1"/>
  <c r="L94" i="61"/>
  <c r="I93" i="61"/>
  <c r="J93" i="61" s="1"/>
  <c r="N92" i="61"/>
  <c r="O92" i="61" s="1"/>
  <c r="K92" i="61"/>
  <c r="L95" i="58"/>
  <c r="Q95" i="58"/>
  <c r="R95" i="58" s="1"/>
  <c r="M97" i="58"/>
  <c r="J96" i="58"/>
  <c r="K96" i="58" s="1"/>
  <c r="E83" i="29"/>
  <c r="A85" i="29"/>
  <c r="C85" i="29" s="1"/>
  <c r="D84" i="29"/>
  <c r="T103" i="69" l="1"/>
  <c r="U103" i="69" s="1"/>
  <c r="M103" i="69"/>
  <c r="N105" i="69"/>
  <c r="K104" i="69"/>
  <c r="L104" i="69" s="1"/>
  <c r="A105" i="67"/>
  <c r="F105" i="67" s="1"/>
  <c r="G105" i="67" s="1"/>
  <c r="H105" i="67" s="1"/>
  <c r="C104" i="67"/>
  <c r="D104" i="67" s="1"/>
  <c r="E104" i="67" s="1"/>
  <c r="N93" i="63"/>
  <c r="O93" i="63" s="1"/>
  <c r="K93" i="63"/>
  <c r="L95" i="63"/>
  <c r="I94" i="63"/>
  <c r="J94" i="63" s="1"/>
  <c r="K92" i="62"/>
  <c r="N92" i="62"/>
  <c r="O92" i="62" s="1"/>
  <c r="L94" i="62"/>
  <c r="I93" i="62"/>
  <c r="J93" i="62" s="1"/>
  <c r="N93" i="61"/>
  <c r="O93" i="61" s="1"/>
  <c r="K93" i="61"/>
  <c r="L95" i="61"/>
  <c r="I94" i="61"/>
  <c r="J94" i="61" s="1"/>
  <c r="Q96" i="58"/>
  <c r="R96" i="58" s="1"/>
  <c r="L96" i="58"/>
  <c r="M98" i="58"/>
  <c r="J97" i="58"/>
  <c r="K97" i="58" s="1"/>
  <c r="E84" i="29"/>
  <c r="D85" i="29"/>
  <c r="A86" i="29"/>
  <c r="C86" i="29" s="1"/>
  <c r="T104" i="69" l="1"/>
  <c r="U104" i="69" s="1"/>
  <c r="M104" i="69"/>
  <c r="N106" i="69"/>
  <c r="K105" i="69"/>
  <c r="L105" i="69" s="1"/>
  <c r="C105" i="67"/>
  <c r="D105" i="67" s="1"/>
  <c r="E105" i="67" s="1"/>
  <c r="A106" i="67"/>
  <c r="F106" i="67" s="1"/>
  <c r="G106" i="67" s="1"/>
  <c r="H106" i="67" s="1"/>
  <c r="K94" i="63"/>
  <c r="N94" i="63"/>
  <c r="O94" i="63" s="1"/>
  <c r="I95" i="63"/>
  <c r="J95" i="63" s="1"/>
  <c r="L96" i="63"/>
  <c r="N93" i="62"/>
  <c r="O93" i="62" s="1"/>
  <c r="K93" i="62"/>
  <c r="L95" i="62"/>
  <c r="I94" i="62"/>
  <c r="J94" i="62" s="1"/>
  <c r="N94" i="61"/>
  <c r="O94" i="61" s="1"/>
  <c r="K94" i="61"/>
  <c r="I95" i="61"/>
  <c r="J95" i="61" s="1"/>
  <c r="L96" i="61"/>
  <c r="L97" i="58"/>
  <c r="Q97" i="58"/>
  <c r="R97" i="58" s="1"/>
  <c r="M99" i="58"/>
  <c r="J98" i="58"/>
  <c r="K98" i="58" s="1"/>
  <c r="A87" i="29"/>
  <c r="C87" i="29" s="1"/>
  <c r="D86" i="29"/>
  <c r="E85" i="29"/>
  <c r="M105" i="69" l="1"/>
  <c r="T105" i="69"/>
  <c r="U105" i="69" s="1"/>
  <c r="N107" i="69"/>
  <c r="K106" i="69"/>
  <c r="L106" i="69" s="1"/>
  <c r="C106" i="67"/>
  <c r="D106" i="67" s="1"/>
  <c r="E106" i="67" s="1"/>
  <c r="A107" i="67"/>
  <c r="I96" i="63"/>
  <c r="J96" i="63" s="1"/>
  <c r="L97" i="63"/>
  <c r="K95" i="63"/>
  <c r="N95" i="63"/>
  <c r="O95" i="63" s="1"/>
  <c r="N94" i="62"/>
  <c r="O94" i="62" s="1"/>
  <c r="K94" i="62"/>
  <c r="I95" i="62"/>
  <c r="J95" i="62" s="1"/>
  <c r="L96" i="62"/>
  <c r="I96" i="61"/>
  <c r="J96" i="61" s="1"/>
  <c r="L97" i="61"/>
  <c r="K95" i="61"/>
  <c r="N95" i="61"/>
  <c r="O95" i="61" s="1"/>
  <c r="Q98" i="58"/>
  <c r="R98" i="58" s="1"/>
  <c r="L98" i="58"/>
  <c r="M100" i="58"/>
  <c r="J99" i="58"/>
  <c r="K99" i="58" s="1"/>
  <c r="E86" i="29"/>
  <c r="A88" i="29"/>
  <c r="C88" i="29" s="1"/>
  <c r="D87" i="29"/>
  <c r="M106" i="69" l="1"/>
  <c r="T106" i="69"/>
  <c r="U106" i="69" s="1"/>
  <c r="N108" i="69"/>
  <c r="K108" i="69" s="1"/>
  <c r="K107" i="69"/>
  <c r="L107" i="69" s="1"/>
  <c r="C107" i="67"/>
  <c r="D107" i="67" s="1"/>
  <c r="E107" i="67" s="1"/>
  <c r="F107" i="67"/>
  <c r="G107" i="67" s="1"/>
  <c r="H107" i="67" s="1"/>
  <c r="I97" i="63"/>
  <c r="J97" i="63" s="1"/>
  <c r="L98" i="63"/>
  <c r="N96" i="63"/>
  <c r="O96" i="63" s="1"/>
  <c r="K96" i="63"/>
  <c r="I96" i="62"/>
  <c r="J96" i="62" s="1"/>
  <c r="L97" i="62"/>
  <c r="K95" i="62"/>
  <c r="N95" i="62"/>
  <c r="O95" i="62" s="1"/>
  <c r="I97" i="61"/>
  <c r="J97" i="61" s="1"/>
  <c r="L98" i="61"/>
  <c r="N96" i="61"/>
  <c r="O96" i="61" s="1"/>
  <c r="K96" i="61"/>
  <c r="L99" i="58"/>
  <c r="Q99" i="58"/>
  <c r="R99" i="58" s="1"/>
  <c r="M101" i="58"/>
  <c r="J100" i="58"/>
  <c r="K100" i="58" s="1"/>
  <c r="E87" i="29"/>
  <c r="D88" i="29"/>
  <c r="A89" i="29"/>
  <c r="C89" i="29" s="1"/>
  <c r="T107" i="69" l="1"/>
  <c r="U107" i="69" s="1"/>
  <c r="M107" i="69"/>
  <c r="M109" i="69"/>
  <c r="L108" i="69"/>
  <c r="L99" i="63"/>
  <c r="I98" i="63"/>
  <c r="J98" i="63" s="1"/>
  <c r="K97" i="63"/>
  <c r="N97" i="63"/>
  <c r="O97" i="63" s="1"/>
  <c r="I97" i="62"/>
  <c r="J97" i="62" s="1"/>
  <c r="L98" i="62"/>
  <c r="N96" i="62"/>
  <c r="O96" i="62" s="1"/>
  <c r="K96" i="62"/>
  <c r="L99" i="61"/>
  <c r="I98" i="61"/>
  <c r="J98" i="61" s="1"/>
  <c r="K97" i="61"/>
  <c r="N97" i="61"/>
  <c r="O97" i="61" s="1"/>
  <c r="Q100" i="58"/>
  <c r="R100" i="58" s="1"/>
  <c r="L100" i="58"/>
  <c r="M102" i="58"/>
  <c r="J101" i="58"/>
  <c r="K101" i="58" s="1"/>
  <c r="D89" i="29"/>
  <c r="A90" i="29"/>
  <c r="C90" i="29" s="1"/>
  <c r="E88" i="29"/>
  <c r="T108" i="69" l="1"/>
  <c r="U108" i="69" s="1"/>
  <c r="N3" i="69" s="1"/>
  <c r="M108" i="69"/>
  <c r="N1" i="69" s="1"/>
  <c r="N2" i="69" s="1"/>
  <c r="N98" i="63"/>
  <c r="O98" i="63" s="1"/>
  <c r="K98" i="63"/>
  <c r="I99" i="63"/>
  <c r="J99" i="63" s="1"/>
  <c r="L100" i="63"/>
  <c r="L99" i="62"/>
  <c r="I98" i="62"/>
  <c r="J98" i="62" s="1"/>
  <c r="K97" i="62"/>
  <c r="N97" i="62"/>
  <c r="O97" i="62" s="1"/>
  <c r="N98" i="61"/>
  <c r="O98" i="61" s="1"/>
  <c r="K98" i="61"/>
  <c r="L100" i="61"/>
  <c r="I99" i="61"/>
  <c r="J99" i="61" s="1"/>
  <c r="L101" i="58"/>
  <c r="Q101" i="58"/>
  <c r="R101" i="58" s="1"/>
  <c r="M103" i="58"/>
  <c r="J102" i="58"/>
  <c r="K102" i="58" s="1"/>
  <c r="D90" i="29"/>
  <c r="A91" i="29"/>
  <c r="C91" i="29" s="1"/>
  <c r="E89" i="29"/>
  <c r="I100" i="63" l="1"/>
  <c r="J100" i="63" s="1"/>
  <c r="L101" i="63"/>
  <c r="K99" i="63"/>
  <c r="N99" i="63"/>
  <c r="O99" i="63" s="1"/>
  <c r="N98" i="62"/>
  <c r="O98" i="62" s="1"/>
  <c r="K98" i="62"/>
  <c r="L100" i="62"/>
  <c r="I99" i="62"/>
  <c r="J99" i="62" s="1"/>
  <c r="L101" i="61"/>
  <c r="I100" i="61"/>
  <c r="J100" i="61" s="1"/>
  <c r="K99" i="61"/>
  <c r="N99" i="61"/>
  <c r="O99" i="61" s="1"/>
  <c r="L102" i="58"/>
  <c r="Q102" i="58"/>
  <c r="R102" i="58" s="1"/>
  <c r="M104" i="58"/>
  <c r="J103" i="58"/>
  <c r="K103" i="58" s="1"/>
  <c r="D91" i="29"/>
  <c r="A92" i="29"/>
  <c r="C92" i="29" s="1"/>
  <c r="E90" i="29"/>
  <c r="L102" i="63" l="1"/>
  <c r="I101" i="63"/>
  <c r="J101" i="63" s="1"/>
  <c r="K100" i="63"/>
  <c r="N100" i="63"/>
  <c r="O100" i="63" s="1"/>
  <c r="K99" i="62"/>
  <c r="N99" i="62"/>
  <c r="O99" i="62" s="1"/>
  <c r="I100" i="62"/>
  <c r="J100" i="62" s="1"/>
  <c r="L101" i="62"/>
  <c r="N100" i="61"/>
  <c r="O100" i="61" s="1"/>
  <c r="K100" i="61"/>
  <c r="L102" i="61"/>
  <c r="I101" i="61"/>
  <c r="J101" i="61" s="1"/>
  <c r="Q103" i="58"/>
  <c r="R103" i="58" s="1"/>
  <c r="L103" i="58"/>
  <c r="M105" i="58"/>
  <c r="J104" i="58"/>
  <c r="K104" i="58" s="1"/>
  <c r="A93" i="29"/>
  <c r="C93" i="29" s="1"/>
  <c r="D92" i="29"/>
  <c r="E91" i="29"/>
  <c r="N101" i="63" l="1"/>
  <c r="O101" i="63" s="1"/>
  <c r="K101" i="63"/>
  <c r="L103" i="63"/>
  <c r="I103" i="63" s="1"/>
  <c r="I102" i="63"/>
  <c r="J102" i="63" s="1"/>
  <c r="L102" i="62"/>
  <c r="I101" i="62"/>
  <c r="J101" i="62" s="1"/>
  <c r="K100" i="62"/>
  <c r="N100" i="62"/>
  <c r="O100" i="62" s="1"/>
  <c r="N101" i="61"/>
  <c r="O101" i="61" s="1"/>
  <c r="K101" i="61"/>
  <c r="I102" i="61"/>
  <c r="J102" i="61" s="1"/>
  <c r="L103" i="61"/>
  <c r="I103" i="61" s="1"/>
  <c r="L104" i="58"/>
  <c r="Q104" i="58"/>
  <c r="R104" i="58" s="1"/>
  <c r="M106" i="58"/>
  <c r="J105" i="58"/>
  <c r="K105" i="58" s="1"/>
  <c r="E92" i="29"/>
  <c r="A94" i="29"/>
  <c r="C94" i="29" s="1"/>
  <c r="D93" i="29"/>
  <c r="N102" i="63" l="1"/>
  <c r="O102" i="63" s="1"/>
  <c r="K102" i="63"/>
  <c r="K104" i="63"/>
  <c r="J103" i="63"/>
  <c r="N101" i="62"/>
  <c r="O101" i="62" s="1"/>
  <c r="K101" i="62"/>
  <c r="L103" i="62"/>
  <c r="I103" i="62" s="1"/>
  <c r="I102" i="62"/>
  <c r="J102" i="62" s="1"/>
  <c r="K104" i="61"/>
  <c r="J103" i="61"/>
  <c r="N102" i="61"/>
  <c r="O102" i="61" s="1"/>
  <c r="K102" i="61"/>
  <c r="Q105" i="58"/>
  <c r="R105" i="58" s="1"/>
  <c r="L105" i="58"/>
  <c r="M107" i="58"/>
  <c r="J106" i="58"/>
  <c r="K106" i="58" s="1"/>
  <c r="E93" i="29"/>
  <c r="A95" i="29"/>
  <c r="C95" i="29" s="1"/>
  <c r="D94" i="29"/>
  <c r="N103" i="63" l="1"/>
  <c r="O103" i="63" s="1"/>
  <c r="H3" i="63" s="1"/>
  <c r="K103" i="63"/>
  <c r="H1" i="63" s="1"/>
  <c r="N102" i="62"/>
  <c r="O102" i="62" s="1"/>
  <c r="K102" i="62"/>
  <c r="K104" i="62"/>
  <c r="J103" i="62"/>
  <c r="N103" i="61"/>
  <c r="O103" i="61" s="1"/>
  <c r="H3" i="61" s="1"/>
  <c r="K103" i="61"/>
  <c r="H1" i="61" s="1"/>
  <c r="L106" i="58"/>
  <c r="Q106" i="58"/>
  <c r="R106" i="58" s="1"/>
  <c r="M108" i="58"/>
  <c r="J108" i="58" s="1"/>
  <c r="J107" i="58"/>
  <c r="K107" i="58" s="1"/>
  <c r="E94" i="29"/>
  <c r="A96" i="29"/>
  <c r="C96" i="29" s="1"/>
  <c r="D95" i="29"/>
  <c r="N103" i="62" l="1"/>
  <c r="O103" i="62" s="1"/>
  <c r="H3" i="62" s="1"/>
  <c r="K103" i="62"/>
  <c r="H1" i="62" s="1"/>
  <c r="H2" i="62" s="1"/>
  <c r="Q107" i="58"/>
  <c r="R107" i="58" s="1"/>
  <c r="L107" i="58"/>
  <c r="L109" i="58"/>
  <c r="K108" i="58"/>
  <c r="E95" i="29"/>
  <c r="D96" i="29"/>
  <c r="A97" i="29"/>
  <c r="C97" i="29" s="1"/>
  <c r="L108" i="58" l="1"/>
  <c r="J1" i="58" s="1"/>
  <c r="J2" i="58" s="1"/>
  <c r="Q108" i="58"/>
  <c r="D97" i="29"/>
  <c r="A98" i="29"/>
  <c r="C98" i="29" s="1"/>
  <c r="E96" i="29"/>
  <c r="R108" i="58" l="1"/>
  <c r="J3" i="58" s="1"/>
  <c r="D98" i="29"/>
  <c r="A99" i="29"/>
  <c r="C99" i="29" s="1"/>
  <c r="E97" i="29"/>
  <c r="D99" i="29" l="1"/>
  <c r="E98" i="29"/>
  <c r="E99" i="29" l="1"/>
  <c r="F1" i="29" s="1"/>
  <c r="A9" i="14" l="1"/>
  <c r="E8" i="14" l="1"/>
  <c r="F8" i="14"/>
  <c r="A10" i="14"/>
  <c r="D9" i="14"/>
  <c r="F9" i="14" s="1"/>
  <c r="D10" i="14" l="1"/>
  <c r="A11" i="14"/>
  <c r="E9" i="14"/>
  <c r="E10" i="14" l="1"/>
  <c r="F10" i="14"/>
  <c r="D11" i="14"/>
  <c r="F11" i="14" s="1"/>
  <c r="A12" i="14"/>
  <c r="E11" i="14" l="1"/>
  <c r="D12" i="14"/>
  <c r="F12" i="14" s="1"/>
  <c r="A13" i="14"/>
  <c r="D13" i="14" l="1"/>
  <c r="F13" i="14" s="1"/>
  <c r="A14" i="14"/>
  <c r="E12" i="14"/>
  <c r="D8" i="2"/>
  <c r="F8" i="2" s="1"/>
  <c r="A9" i="2"/>
  <c r="A10" i="2" s="1"/>
  <c r="C10" i="2" s="1"/>
  <c r="C9" i="2" l="1"/>
  <c r="D14" i="14"/>
  <c r="F14" i="14" s="1"/>
  <c r="A15" i="14"/>
  <c r="E13" i="14"/>
  <c r="E8" i="2"/>
  <c r="D10" i="2"/>
  <c r="F10" i="2" s="1"/>
  <c r="A11" i="2"/>
  <c r="C11" i="2" s="1"/>
  <c r="D11" i="2" s="1"/>
  <c r="F11" i="2" s="1"/>
  <c r="A12" i="2" l="1"/>
  <c r="C12" i="2" s="1"/>
  <c r="D12" i="2" s="1"/>
  <c r="F12" i="2" s="1"/>
  <c r="D15" i="14"/>
  <c r="F15" i="14" s="1"/>
  <c r="A16" i="14"/>
  <c r="E14" i="14"/>
  <c r="E10" i="2"/>
  <c r="E12" i="2"/>
  <c r="E11" i="2"/>
  <c r="A13" i="2"/>
  <c r="C13" i="2" s="1"/>
  <c r="D13" i="2" s="1"/>
  <c r="F13" i="2" s="1"/>
  <c r="E13" i="2" l="1"/>
  <c r="D16" i="14"/>
  <c r="F16" i="14" s="1"/>
  <c r="A17" i="14"/>
  <c r="E15" i="14"/>
  <c r="A14" i="2"/>
  <c r="C14" i="2" s="1"/>
  <c r="D14" i="2" s="1"/>
  <c r="F14" i="2" l="1"/>
  <c r="E14" i="2"/>
  <c r="D17" i="14"/>
  <c r="F17" i="14" s="1"/>
  <c r="A18" i="14"/>
  <c r="E16" i="14"/>
  <c r="A15" i="2"/>
  <c r="C15" i="2" s="1"/>
  <c r="D15" i="2" s="1"/>
  <c r="F15" i="2" l="1"/>
  <c r="E15" i="2"/>
  <c r="D18" i="14"/>
  <c r="F18" i="14" s="1"/>
  <c r="A19" i="14"/>
  <c r="E17" i="14"/>
  <c r="A16" i="2"/>
  <c r="C16" i="2" s="1"/>
  <c r="D16" i="2" s="1"/>
  <c r="A8" i="3"/>
  <c r="C8" i="3" s="1"/>
  <c r="D8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2" i="1"/>
  <c r="F16" i="2" l="1"/>
  <c r="E16" i="2"/>
  <c r="E8" i="3"/>
  <c r="D19" i="14"/>
  <c r="F19" i="14" s="1"/>
  <c r="A20" i="14"/>
  <c r="E18" i="14"/>
  <c r="A17" i="2"/>
  <c r="C17" i="2" s="1"/>
  <c r="D17" i="2" s="1"/>
  <c r="A9" i="3"/>
  <c r="C9" i="3" s="1"/>
  <c r="D9" i="3" s="1"/>
  <c r="F17" i="2" l="1"/>
  <c r="E17" i="2"/>
  <c r="E9" i="3"/>
  <c r="D20" i="14"/>
  <c r="F20" i="14" s="1"/>
  <c r="A21" i="14"/>
  <c r="E19" i="14"/>
  <c r="A18" i="2"/>
  <c r="C18" i="2" s="1"/>
  <c r="D18" i="2" s="1"/>
  <c r="A10" i="3"/>
  <c r="C10" i="3" s="1"/>
  <c r="D10" i="3" s="1"/>
  <c r="F18" i="2" l="1"/>
  <c r="E18" i="2"/>
  <c r="E10" i="3"/>
  <c r="D21" i="14"/>
  <c r="F21" i="14" s="1"/>
  <c r="A22" i="14"/>
  <c r="E20" i="14"/>
  <c r="A19" i="2"/>
  <c r="C19" i="2" s="1"/>
  <c r="D19" i="2" s="1"/>
  <c r="A11" i="3"/>
  <c r="C11" i="3" s="1"/>
  <c r="D11" i="3" s="1"/>
  <c r="F19" i="2" l="1"/>
  <c r="E19" i="2"/>
  <c r="E11" i="3"/>
  <c r="D22" i="14"/>
  <c r="F22" i="14" s="1"/>
  <c r="A23" i="14"/>
  <c r="E21" i="14"/>
  <c r="A20" i="2"/>
  <c r="C20" i="2" s="1"/>
  <c r="D20" i="2" s="1"/>
  <c r="A12" i="3"/>
  <c r="C12" i="3" s="1"/>
  <c r="F20" i="2" l="1"/>
  <c r="E20" i="2"/>
  <c r="D23" i="14"/>
  <c r="F23" i="14" s="1"/>
  <c r="A24" i="14"/>
  <c r="E22" i="14"/>
  <c r="A21" i="2"/>
  <c r="C21" i="2" s="1"/>
  <c r="D21" i="2" s="1"/>
  <c r="A13" i="3"/>
  <c r="C13" i="3" s="1"/>
  <c r="D12" i="3"/>
  <c r="F21" i="2" l="1"/>
  <c r="E21" i="2"/>
  <c r="D24" i="14"/>
  <c r="F24" i="14" s="1"/>
  <c r="A25" i="14"/>
  <c r="E23" i="14"/>
  <c r="E12" i="3"/>
  <c r="A22" i="2"/>
  <c r="C22" i="2" s="1"/>
  <c r="D22" i="2" s="1"/>
  <c r="A14" i="3"/>
  <c r="C14" i="3" s="1"/>
  <c r="D13" i="3"/>
  <c r="F22" i="2" l="1"/>
  <c r="E22" i="2"/>
  <c r="D25" i="14"/>
  <c r="F25" i="14" s="1"/>
  <c r="A26" i="14"/>
  <c r="E24" i="14"/>
  <c r="E13" i="3"/>
  <c r="A23" i="2"/>
  <c r="C23" i="2" s="1"/>
  <c r="D23" i="2" s="1"/>
  <c r="A15" i="3"/>
  <c r="C15" i="3" s="1"/>
  <c r="D14" i="3"/>
  <c r="F23" i="2" l="1"/>
  <c r="E23" i="2"/>
  <c r="D26" i="14"/>
  <c r="F26" i="14" s="1"/>
  <c r="A27" i="14"/>
  <c r="E25" i="14"/>
  <c r="E14" i="3"/>
  <c r="A24" i="2"/>
  <c r="C24" i="2" s="1"/>
  <c r="D24" i="2" s="1"/>
  <c r="A16" i="3"/>
  <c r="C16" i="3" s="1"/>
  <c r="D15" i="3"/>
  <c r="F24" i="2" l="1"/>
  <c r="E24" i="2"/>
  <c r="D27" i="14"/>
  <c r="F27" i="14" s="1"/>
  <c r="A28" i="14"/>
  <c r="E26" i="14"/>
  <c r="E15" i="3"/>
  <c r="A25" i="2"/>
  <c r="C25" i="2" s="1"/>
  <c r="D25" i="2" s="1"/>
  <c r="A17" i="3"/>
  <c r="C17" i="3" s="1"/>
  <c r="D16" i="3"/>
  <c r="F25" i="2" l="1"/>
  <c r="E25" i="2"/>
  <c r="D28" i="14"/>
  <c r="F28" i="14" s="1"/>
  <c r="A29" i="14"/>
  <c r="E27" i="14"/>
  <c r="E16" i="3"/>
  <c r="A26" i="2"/>
  <c r="C26" i="2" s="1"/>
  <c r="D26" i="2" s="1"/>
  <c r="A18" i="3"/>
  <c r="C18" i="3" s="1"/>
  <c r="D17" i="3"/>
  <c r="F26" i="2" l="1"/>
  <c r="E26" i="2"/>
  <c r="D29" i="14"/>
  <c r="F29" i="14" s="1"/>
  <c r="A30" i="14"/>
  <c r="E28" i="14"/>
  <c r="E17" i="3"/>
  <c r="A27" i="2"/>
  <c r="C27" i="2" s="1"/>
  <c r="D27" i="2" s="1"/>
  <c r="A19" i="3"/>
  <c r="C19" i="3" s="1"/>
  <c r="D18" i="3"/>
  <c r="F27" i="2" l="1"/>
  <c r="E27" i="2"/>
  <c r="D30" i="14"/>
  <c r="F30" i="14" s="1"/>
  <c r="A31" i="14"/>
  <c r="E29" i="14"/>
  <c r="E18" i="3"/>
  <c r="A28" i="2"/>
  <c r="C28" i="2" s="1"/>
  <c r="D28" i="2" s="1"/>
  <c r="A20" i="3"/>
  <c r="C20" i="3" s="1"/>
  <c r="D19" i="3"/>
  <c r="F28" i="2" l="1"/>
  <c r="E28" i="2"/>
  <c r="D31" i="14"/>
  <c r="F31" i="14" s="1"/>
  <c r="A32" i="14"/>
  <c r="E30" i="14"/>
  <c r="E19" i="3"/>
  <c r="A29" i="2"/>
  <c r="C29" i="2" s="1"/>
  <c r="D29" i="2" s="1"/>
  <c r="A21" i="3"/>
  <c r="C21" i="3" s="1"/>
  <c r="D20" i="3"/>
  <c r="F29" i="2" l="1"/>
  <c r="E29" i="2"/>
  <c r="D32" i="14"/>
  <c r="F32" i="14" s="1"/>
  <c r="A33" i="14"/>
  <c r="E31" i="14"/>
  <c r="E20" i="3"/>
  <c r="A30" i="2"/>
  <c r="C30" i="2" s="1"/>
  <c r="D30" i="2" s="1"/>
  <c r="A22" i="3"/>
  <c r="C22" i="3" s="1"/>
  <c r="D21" i="3"/>
  <c r="F30" i="2" l="1"/>
  <c r="E30" i="2"/>
  <c r="D33" i="14"/>
  <c r="F33" i="14" s="1"/>
  <c r="A34" i="14"/>
  <c r="E32" i="14"/>
  <c r="E21" i="3"/>
  <c r="A31" i="2"/>
  <c r="C31" i="2" s="1"/>
  <c r="D31" i="2" s="1"/>
  <c r="A23" i="3"/>
  <c r="C23" i="3" s="1"/>
  <c r="D22" i="3"/>
  <c r="F31" i="2" l="1"/>
  <c r="E31" i="2"/>
  <c r="D34" i="14"/>
  <c r="F34" i="14" s="1"/>
  <c r="A35" i="14"/>
  <c r="E33" i="14"/>
  <c r="E22" i="3"/>
  <c r="A32" i="2"/>
  <c r="C32" i="2" s="1"/>
  <c r="D32" i="2" s="1"/>
  <c r="A24" i="3"/>
  <c r="C24" i="3" s="1"/>
  <c r="D23" i="3"/>
  <c r="F32" i="2" l="1"/>
  <c r="E32" i="2"/>
  <c r="D35" i="14"/>
  <c r="F35" i="14" s="1"/>
  <c r="A36" i="14"/>
  <c r="E34" i="14"/>
  <c r="E23" i="3"/>
  <c r="A33" i="2"/>
  <c r="C33" i="2" s="1"/>
  <c r="D33" i="2" s="1"/>
  <c r="A25" i="3"/>
  <c r="C25" i="3" s="1"/>
  <c r="D24" i="3"/>
  <c r="F33" i="2" l="1"/>
  <c r="E33" i="2"/>
  <c r="E35" i="14"/>
  <c r="D36" i="14"/>
  <c r="F36" i="14" s="1"/>
  <c r="A37" i="14"/>
  <c r="E24" i="3"/>
  <c r="A34" i="2"/>
  <c r="C34" i="2" s="1"/>
  <c r="D34" i="2" s="1"/>
  <c r="A26" i="3"/>
  <c r="C26" i="3" s="1"/>
  <c r="D25" i="3"/>
  <c r="F34" i="2" l="1"/>
  <c r="E34" i="2"/>
  <c r="D37" i="14"/>
  <c r="F37" i="14" s="1"/>
  <c r="A38" i="14"/>
  <c r="E36" i="14"/>
  <c r="E25" i="3"/>
  <c r="A35" i="2"/>
  <c r="C35" i="2" s="1"/>
  <c r="D35" i="2" s="1"/>
  <c r="A27" i="3"/>
  <c r="C27" i="3" s="1"/>
  <c r="D26" i="3"/>
  <c r="F35" i="2" l="1"/>
  <c r="E35" i="2"/>
  <c r="D38" i="14"/>
  <c r="F38" i="14" s="1"/>
  <c r="A39" i="14"/>
  <c r="E37" i="14"/>
  <c r="E26" i="3"/>
  <c r="A36" i="2"/>
  <c r="C36" i="2" s="1"/>
  <c r="D36" i="2" s="1"/>
  <c r="A28" i="3"/>
  <c r="C28" i="3" s="1"/>
  <c r="D27" i="3"/>
  <c r="F36" i="2" l="1"/>
  <c r="E36" i="2"/>
  <c r="D39" i="14"/>
  <c r="F39" i="14" s="1"/>
  <c r="A40" i="14"/>
  <c r="E38" i="14"/>
  <c r="E27" i="3"/>
  <c r="A37" i="2"/>
  <c r="C37" i="2" s="1"/>
  <c r="D37" i="2" s="1"/>
  <c r="A29" i="3"/>
  <c r="C29" i="3" s="1"/>
  <c r="D28" i="3"/>
  <c r="F37" i="2" l="1"/>
  <c r="E37" i="2"/>
  <c r="D40" i="14"/>
  <c r="F40" i="14" s="1"/>
  <c r="A41" i="14"/>
  <c r="E39" i="14"/>
  <c r="E28" i="3"/>
  <c r="A38" i="2"/>
  <c r="C38" i="2" s="1"/>
  <c r="D38" i="2" s="1"/>
  <c r="A30" i="3"/>
  <c r="C30" i="3" s="1"/>
  <c r="D29" i="3"/>
  <c r="F38" i="2" l="1"/>
  <c r="E38" i="2"/>
  <c r="D41" i="14"/>
  <c r="F41" i="14" s="1"/>
  <c r="A42" i="14"/>
  <c r="E40" i="14"/>
  <c r="E29" i="3"/>
  <c r="A39" i="2"/>
  <c r="C39" i="2" s="1"/>
  <c r="D39" i="2" s="1"/>
  <c r="A31" i="3"/>
  <c r="C31" i="3" s="1"/>
  <c r="D30" i="3"/>
  <c r="F39" i="2" l="1"/>
  <c r="E39" i="2"/>
  <c r="D42" i="14"/>
  <c r="F42" i="14" s="1"/>
  <c r="A43" i="14"/>
  <c r="E41" i="14"/>
  <c r="E30" i="3"/>
  <c r="A40" i="2"/>
  <c r="C40" i="2" s="1"/>
  <c r="D40" i="2" s="1"/>
  <c r="A32" i="3"/>
  <c r="C32" i="3" s="1"/>
  <c r="D31" i="3"/>
  <c r="F40" i="2" l="1"/>
  <c r="E40" i="2"/>
  <c r="D43" i="14"/>
  <c r="F43" i="14" s="1"/>
  <c r="A44" i="14"/>
  <c r="E42" i="14"/>
  <c r="E31" i="3"/>
  <c r="A41" i="2"/>
  <c r="C41" i="2" s="1"/>
  <c r="D41" i="2" s="1"/>
  <c r="A33" i="3"/>
  <c r="C33" i="3" s="1"/>
  <c r="D32" i="3"/>
  <c r="F41" i="2" l="1"/>
  <c r="E41" i="2"/>
  <c r="D44" i="14"/>
  <c r="F44" i="14" s="1"/>
  <c r="A45" i="14"/>
  <c r="E43" i="14"/>
  <c r="E32" i="3"/>
  <c r="A42" i="2"/>
  <c r="C42" i="2" s="1"/>
  <c r="D42" i="2" s="1"/>
  <c r="A34" i="3"/>
  <c r="C34" i="3" s="1"/>
  <c r="D33" i="3"/>
  <c r="F42" i="2" l="1"/>
  <c r="E42" i="2"/>
  <c r="D45" i="14"/>
  <c r="F45" i="14" s="1"/>
  <c r="A46" i="14"/>
  <c r="E44" i="14"/>
  <c r="E33" i="3"/>
  <c r="A43" i="2"/>
  <c r="C43" i="2" s="1"/>
  <c r="D43" i="2" s="1"/>
  <c r="A35" i="3"/>
  <c r="C35" i="3" s="1"/>
  <c r="D34" i="3"/>
  <c r="F43" i="2" l="1"/>
  <c r="E43" i="2"/>
  <c r="D46" i="14"/>
  <c r="F46" i="14" s="1"/>
  <c r="A47" i="14"/>
  <c r="E45" i="14"/>
  <c r="E34" i="3"/>
  <c r="A44" i="2"/>
  <c r="C44" i="2" s="1"/>
  <c r="D44" i="2" s="1"/>
  <c r="A36" i="3"/>
  <c r="C36" i="3" s="1"/>
  <c r="D35" i="3"/>
  <c r="F44" i="2" l="1"/>
  <c r="E44" i="2"/>
  <c r="D47" i="14"/>
  <c r="F47" i="14" s="1"/>
  <c r="A48" i="14"/>
  <c r="E46" i="14"/>
  <c r="E35" i="3"/>
  <c r="A45" i="2"/>
  <c r="C45" i="2" s="1"/>
  <c r="D45" i="2" s="1"/>
  <c r="A37" i="3"/>
  <c r="C37" i="3" s="1"/>
  <c r="D36" i="3"/>
  <c r="F45" i="2" l="1"/>
  <c r="E45" i="2"/>
  <c r="D48" i="14"/>
  <c r="F48" i="14" s="1"/>
  <c r="A49" i="14"/>
  <c r="E47" i="14"/>
  <c r="E36" i="3"/>
  <c r="A46" i="2"/>
  <c r="C46" i="2" s="1"/>
  <c r="D46" i="2" s="1"/>
  <c r="A38" i="3"/>
  <c r="C38" i="3" s="1"/>
  <c r="D37" i="3"/>
  <c r="F46" i="2" l="1"/>
  <c r="E46" i="2"/>
  <c r="D49" i="14"/>
  <c r="F49" i="14" s="1"/>
  <c r="A50" i="14"/>
  <c r="E48" i="14"/>
  <c r="E37" i="3"/>
  <c r="A47" i="2"/>
  <c r="C47" i="2" s="1"/>
  <c r="D47" i="2" s="1"/>
  <c r="A39" i="3"/>
  <c r="C39" i="3" s="1"/>
  <c r="D38" i="3"/>
  <c r="F47" i="2" l="1"/>
  <c r="E47" i="2"/>
  <c r="D50" i="14"/>
  <c r="F50" i="14" s="1"/>
  <c r="A51" i="14"/>
  <c r="E49" i="14"/>
  <c r="E38" i="3"/>
  <c r="A48" i="2"/>
  <c r="C48" i="2" s="1"/>
  <c r="D48" i="2" s="1"/>
  <c r="A40" i="3"/>
  <c r="C40" i="3" s="1"/>
  <c r="D39" i="3"/>
  <c r="F48" i="2" l="1"/>
  <c r="E48" i="2"/>
  <c r="D51" i="14"/>
  <c r="F51" i="14" s="1"/>
  <c r="A52" i="14"/>
  <c r="E50" i="14"/>
  <c r="E39" i="3"/>
  <c r="A49" i="2"/>
  <c r="C49" i="2" s="1"/>
  <c r="D49" i="2" s="1"/>
  <c r="A41" i="3"/>
  <c r="C41" i="3" s="1"/>
  <c r="D40" i="3"/>
  <c r="F49" i="2" l="1"/>
  <c r="E49" i="2"/>
  <c r="D52" i="14"/>
  <c r="F52" i="14" s="1"/>
  <c r="A53" i="14"/>
  <c r="E51" i="14"/>
  <c r="E40" i="3"/>
  <c r="A50" i="2"/>
  <c r="C50" i="2" s="1"/>
  <c r="D50" i="2" s="1"/>
  <c r="A42" i="3"/>
  <c r="C42" i="3" s="1"/>
  <c r="D41" i="3"/>
  <c r="F50" i="2" l="1"/>
  <c r="E50" i="2"/>
  <c r="D53" i="14"/>
  <c r="F53" i="14" s="1"/>
  <c r="A54" i="14"/>
  <c r="E52" i="14"/>
  <c r="E41" i="3"/>
  <c r="A51" i="2"/>
  <c r="C51" i="2" s="1"/>
  <c r="D51" i="2" s="1"/>
  <c r="A43" i="3"/>
  <c r="C43" i="3" s="1"/>
  <c r="D42" i="3"/>
  <c r="F51" i="2" l="1"/>
  <c r="E51" i="2"/>
  <c r="D54" i="14"/>
  <c r="F54" i="14" s="1"/>
  <c r="A55" i="14"/>
  <c r="E53" i="14"/>
  <c r="E42" i="3"/>
  <c r="A52" i="2"/>
  <c r="C52" i="2" s="1"/>
  <c r="D52" i="2" s="1"/>
  <c r="A44" i="3"/>
  <c r="C44" i="3" s="1"/>
  <c r="D43" i="3"/>
  <c r="F52" i="2" l="1"/>
  <c r="E52" i="2"/>
  <c r="D55" i="14"/>
  <c r="F55" i="14" s="1"/>
  <c r="A56" i="14"/>
  <c r="E54" i="14"/>
  <c r="E43" i="3"/>
  <c r="A53" i="2"/>
  <c r="C53" i="2" s="1"/>
  <c r="D53" i="2" s="1"/>
  <c r="A45" i="3"/>
  <c r="C45" i="3" s="1"/>
  <c r="D44" i="3"/>
  <c r="F53" i="2" l="1"/>
  <c r="E53" i="2"/>
  <c r="D56" i="14"/>
  <c r="F56" i="14" s="1"/>
  <c r="A57" i="14"/>
  <c r="E55" i="14"/>
  <c r="E44" i="3"/>
  <c r="A54" i="2"/>
  <c r="C54" i="2" s="1"/>
  <c r="D54" i="2" s="1"/>
  <c r="A46" i="3"/>
  <c r="C46" i="3" s="1"/>
  <c r="D45" i="3"/>
  <c r="F54" i="2" l="1"/>
  <c r="E54" i="2"/>
  <c r="D57" i="14"/>
  <c r="F57" i="14" s="1"/>
  <c r="A58" i="14"/>
  <c r="E56" i="14"/>
  <c r="E45" i="3"/>
  <c r="A55" i="2"/>
  <c r="C55" i="2" s="1"/>
  <c r="D55" i="2" s="1"/>
  <c r="A47" i="3"/>
  <c r="C47" i="3" s="1"/>
  <c r="D46" i="3"/>
  <c r="F55" i="2" l="1"/>
  <c r="E55" i="2"/>
  <c r="D58" i="14"/>
  <c r="F58" i="14" s="1"/>
  <c r="A59" i="14"/>
  <c r="E57" i="14"/>
  <c r="E46" i="3"/>
  <c r="A56" i="2"/>
  <c r="C56" i="2" s="1"/>
  <c r="D56" i="2" s="1"/>
  <c r="A48" i="3"/>
  <c r="C48" i="3" s="1"/>
  <c r="D47" i="3"/>
  <c r="F56" i="2" l="1"/>
  <c r="E56" i="2"/>
  <c r="D59" i="14"/>
  <c r="F59" i="14" s="1"/>
  <c r="A60" i="14"/>
  <c r="E58" i="14"/>
  <c r="E47" i="3"/>
  <c r="A57" i="2"/>
  <c r="C57" i="2" s="1"/>
  <c r="D57" i="2" s="1"/>
  <c r="A49" i="3"/>
  <c r="C49" i="3" s="1"/>
  <c r="D48" i="3"/>
  <c r="F57" i="2" l="1"/>
  <c r="E57" i="2"/>
  <c r="D60" i="14"/>
  <c r="F60" i="14" s="1"/>
  <c r="A61" i="14"/>
  <c r="E59" i="14"/>
  <c r="E48" i="3"/>
  <c r="A58" i="2"/>
  <c r="C58" i="2" s="1"/>
  <c r="D58" i="2" s="1"/>
  <c r="A50" i="3"/>
  <c r="C50" i="3" s="1"/>
  <c r="D49" i="3"/>
  <c r="F58" i="2" l="1"/>
  <c r="E58" i="2"/>
  <c r="D61" i="14"/>
  <c r="F61" i="14" s="1"/>
  <c r="A62" i="14"/>
  <c r="E60" i="14"/>
  <c r="E49" i="3"/>
  <c r="A59" i="2"/>
  <c r="C59" i="2" s="1"/>
  <c r="D59" i="2" s="1"/>
  <c r="A51" i="3"/>
  <c r="C51" i="3" s="1"/>
  <c r="D50" i="3"/>
  <c r="F59" i="2" l="1"/>
  <c r="E59" i="2"/>
  <c r="D62" i="14"/>
  <c r="F62" i="14" s="1"/>
  <c r="A63" i="14"/>
  <c r="E61" i="14"/>
  <c r="E50" i="3"/>
  <c r="A60" i="2"/>
  <c r="C60" i="2" s="1"/>
  <c r="D60" i="2" s="1"/>
  <c r="A52" i="3"/>
  <c r="C52" i="3" s="1"/>
  <c r="D51" i="3"/>
  <c r="F60" i="2" l="1"/>
  <c r="E60" i="2"/>
  <c r="D63" i="14"/>
  <c r="F63" i="14" s="1"/>
  <c r="A64" i="14"/>
  <c r="E62" i="14"/>
  <c r="E51" i="3"/>
  <c r="A61" i="2"/>
  <c r="C61" i="2" s="1"/>
  <c r="D61" i="2" s="1"/>
  <c r="A53" i="3"/>
  <c r="C53" i="3" s="1"/>
  <c r="D52" i="3"/>
  <c r="F61" i="2" l="1"/>
  <c r="E61" i="2"/>
  <c r="D64" i="14"/>
  <c r="F64" i="14" s="1"/>
  <c r="A65" i="14"/>
  <c r="E63" i="14"/>
  <c r="E52" i="3"/>
  <c r="A62" i="2"/>
  <c r="C62" i="2" s="1"/>
  <c r="D62" i="2" s="1"/>
  <c r="A54" i="3"/>
  <c r="C54" i="3" s="1"/>
  <c r="D53" i="3"/>
  <c r="F62" i="2" l="1"/>
  <c r="E62" i="2"/>
  <c r="D65" i="14"/>
  <c r="F65" i="14" s="1"/>
  <c r="A66" i="14"/>
  <c r="E64" i="14"/>
  <c r="E53" i="3"/>
  <c r="A63" i="2"/>
  <c r="C63" i="2" s="1"/>
  <c r="D63" i="2" s="1"/>
  <c r="A55" i="3"/>
  <c r="C55" i="3" s="1"/>
  <c r="D54" i="3"/>
  <c r="F63" i="2" l="1"/>
  <c r="E63" i="2"/>
  <c r="D66" i="14"/>
  <c r="F66" i="14" s="1"/>
  <c r="A67" i="14"/>
  <c r="E65" i="14"/>
  <c r="E54" i="3"/>
  <c r="A64" i="2"/>
  <c r="C64" i="2" s="1"/>
  <c r="D64" i="2" s="1"/>
  <c r="A56" i="3"/>
  <c r="C56" i="3" s="1"/>
  <c r="D55" i="3"/>
  <c r="F64" i="2" l="1"/>
  <c r="E64" i="2"/>
  <c r="D67" i="14"/>
  <c r="F67" i="14" s="1"/>
  <c r="A68" i="14"/>
  <c r="E66" i="14"/>
  <c r="E55" i="3"/>
  <c r="A65" i="2"/>
  <c r="C65" i="2" s="1"/>
  <c r="D65" i="2" s="1"/>
  <c r="A57" i="3"/>
  <c r="C57" i="3" s="1"/>
  <c r="D56" i="3"/>
  <c r="F65" i="2" l="1"/>
  <c r="E65" i="2"/>
  <c r="D68" i="14"/>
  <c r="F68" i="14" s="1"/>
  <c r="A69" i="14"/>
  <c r="E67" i="14"/>
  <c r="E56" i="3"/>
  <c r="A66" i="2"/>
  <c r="C66" i="2" s="1"/>
  <c r="D66" i="2" s="1"/>
  <c r="A58" i="3"/>
  <c r="C58" i="3" s="1"/>
  <c r="D57" i="3"/>
  <c r="F66" i="2" l="1"/>
  <c r="E66" i="2"/>
  <c r="D69" i="14"/>
  <c r="F69" i="14" s="1"/>
  <c r="A70" i="14"/>
  <c r="E68" i="14"/>
  <c r="E57" i="3"/>
  <c r="A67" i="2"/>
  <c r="C67" i="2" s="1"/>
  <c r="D67" i="2" s="1"/>
  <c r="A59" i="3"/>
  <c r="C59" i="3" s="1"/>
  <c r="D58" i="3"/>
  <c r="F67" i="2" l="1"/>
  <c r="E67" i="2"/>
  <c r="D70" i="14"/>
  <c r="F70" i="14" s="1"/>
  <c r="A71" i="14"/>
  <c r="E69" i="14"/>
  <c r="E58" i="3"/>
  <c r="A68" i="2"/>
  <c r="C68" i="2" s="1"/>
  <c r="D68" i="2" s="1"/>
  <c r="A60" i="3"/>
  <c r="C60" i="3" s="1"/>
  <c r="D59" i="3"/>
  <c r="F68" i="2" l="1"/>
  <c r="E68" i="2"/>
  <c r="D71" i="14"/>
  <c r="F71" i="14" s="1"/>
  <c r="A72" i="14"/>
  <c r="E70" i="14"/>
  <c r="E59" i="3"/>
  <c r="A69" i="2"/>
  <c r="C69" i="2" s="1"/>
  <c r="D69" i="2" s="1"/>
  <c r="A61" i="3"/>
  <c r="C61" i="3" s="1"/>
  <c r="D60" i="3"/>
  <c r="F69" i="2" l="1"/>
  <c r="E69" i="2"/>
  <c r="D72" i="14"/>
  <c r="F72" i="14" s="1"/>
  <c r="A73" i="14"/>
  <c r="E71" i="14"/>
  <c r="E60" i="3"/>
  <c r="A70" i="2"/>
  <c r="C70" i="2" s="1"/>
  <c r="D70" i="2" s="1"/>
  <c r="A62" i="3"/>
  <c r="C62" i="3" s="1"/>
  <c r="D61" i="3"/>
  <c r="F70" i="2" l="1"/>
  <c r="E70" i="2"/>
  <c r="D73" i="14"/>
  <c r="F73" i="14" s="1"/>
  <c r="A74" i="14"/>
  <c r="E72" i="14"/>
  <c r="E61" i="3"/>
  <c r="A71" i="2"/>
  <c r="C71" i="2" s="1"/>
  <c r="D71" i="2" s="1"/>
  <c r="A63" i="3"/>
  <c r="C63" i="3" s="1"/>
  <c r="D62" i="3"/>
  <c r="F71" i="2" l="1"/>
  <c r="E71" i="2"/>
  <c r="D74" i="14"/>
  <c r="F74" i="14" s="1"/>
  <c r="A75" i="14"/>
  <c r="E73" i="14"/>
  <c r="E62" i="3"/>
  <c r="A72" i="2"/>
  <c r="C72" i="2" s="1"/>
  <c r="D72" i="2" s="1"/>
  <c r="A64" i="3"/>
  <c r="C64" i="3" s="1"/>
  <c r="D63" i="3"/>
  <c r="F72" i="2" l="1"/>
  <c r="E72" i="2"/>
  <c r="D75" i="14"/>
  <c r="F75" i="14" s="1"/>
  <c r="A76" i="14"/>
  <c r="E74" i="14"/>
  <c r="E63" i="3"/>
  <c r="A73" i="2"/>
  <c r="C73" i="2" s="1"/>
  <c r="D73" i="2" s="1"/>
  <c r="A65" i="3"/>
  <c r="C65" i="3" s="1"/>
  <c r="D64" i="3"/>
  <c r="F73" i="2" l="1"/>
  <c r="E73" i="2"/>
  <c r="D76" i="14"/>
  <c r="F76" i="14" s="1"/>
  <c r="A77" i="14"/>
  <c r="E75" i="14"/>
  <c r="E64" i="3"/>
  <c r="A74" i="2"/>
  <c r="C74" i="2" s="1"/>
  <c r="D74" i="2" s="1"/>
  <c r="A66" i="3"/>
  <c r="C66" i="3" s="1"/>
  <c r="D65" i="3"/>
  <c r="F74" i="2" l="1"/>
  <c r="E74" i="2"/>
  <c r="D77" i="14"/>
  <c r="F77" i="14" s="1"/>
  <c r="A78" i="14"/>
  <c r="E76" i="14"/>
  <c r="E65" i="3"/>
  <c r="A75" i="2"/>
  <c r="C75" i="2" s="1"/>
  <c r="D75" i="2" s="1"/>
  <c r="A67" i="3"/>
  <c r="C67" i="3" s="1"/>
  <c r="D66" i="3"/>
  <c r="F75" i="2" l="1"/>
  <c r="E75" i="2"/>
  <c r="D78" i="14"/>
  <c r="F78" i="14" s="1"/>
  <c r="A79" i="14"/>
  <c r="E77" i="14"/>
  <c r="E66" i="3"/>
  <c r="A76" i="2"/>
  <c r="C76" i="2" s="1"/>
  <c r="D76" i="2" s="1"/>
  <c r="A68" i="3"/>
  <c r="C68" i="3" s="1"/>
  <c r="D67" i="3"/>
  <c r="F76" i="2" l="1"/>
  <c r="E76" i="2"/>
  <c r="D79" i="14"/>
  <c r="F79" i="14" s="1"/>
  <c r="A80" i="14"/>
  <c r="E78" i="14"/>
  <c r="E67" i="3"/>
  <c r="A77" i="2"/>
  <c r="C77" i="2" s="1"/>
  <c r="D77" i="2" s="1"/>
  <c r="A69" i="3"/>
  <c r="C69" i="3" s="1"/>
  <c r="D68" i="3"/>
  <c r="F77" i="2" l="1"/>
  <c r="E77" i="2"/>
  <c r="D80" i="14"/>
  <c r="F80" i="14" s="1"/>
  <c r="A81" i="14"/>
  <c r="E79" i="14"/>
  <c r="E68" i="3"/>
  <c r="A78" i="2"/>
  <c r="C78" i="2" s="1"/>
  <c r="D78" i="2" s="1"/>
  <c r="A70" i="3"/>
  <c r="C70" i="3" s="1"/>
  <c r="D69" i="3"/>
  <c r="F78" i="2" l="1"/>
  <c r="E78" i="2"/>
  <c r="D81" i="14"/>
  <c r="F81" i="14" s="1"/>
  <c r="A82" i="14"/>
  <c r="E80" i="14"/>
  <c r="E69" i="3"/>
  <c r="A79" i="2"/>
  <c r="C79" i="2" s="1"/>
  <c r="D79" i="2" s="1"/>
  <c r="A71" i="3"/>
  <c r="C71" i="3" s="1"/>
  <c r="D70" i="3"/>
  <c r="F79" i="2" l="1"/>
  <c r="E79" i="2"/>
  <c r="D82" i="14"/>
  <c r="F82" i="14" s="1"/>
  <c r="A83" i="14"/>
  <c r="E81" i="14"/>
  <c r="E70" i="3"/>
  <c r="A80" i="2"/>
  <c r="C80" i="2" s="1"/>
  <c r="D80" i="2" s="1"/>
  <c r="A72" i="3"/>
  <c r="C72" i="3" s="1"/>
  <c r="D71" i="3"/>
  <c r="F80" i="2" l="1"/>
  <c r="E80" i="2"/>
  <c r="D83" i="14"/>
  <c r="F83" i="14" s="1"/>
  <c r="A84" i="14"/>
  <c r="E82" i="14"/>
  <c r="E71" i="3"/>
  <c r="A81" i="2"/>
  <c r="C81" i="2" s="1"/>
  <c r="D81" i="2" s="1"/>
  <c r="A73" i="3"/>
  <c r="C73" i="3" s="1"/>
  <c r="D72" i="3"/>
  <c r="F81" i="2" l="1"/>
  <c r="E81" i="2"/>
  <c r="D84" i="14"/>
  <c r="F84" i="14" s="1"/>
  <c r="A85" i="14"/>
  <c r="E83" i="14"/>
  <c r="E72" i="3"/>
  <c r="A82" i="2"/>
  <c r="C82" i="2" s="1"/>
  <c r="D82" i="2" s="1"/>
  <c r="A74" i="3"/>
  <c r="C74" i="3" s="1"/>
  <c r="D73" i="3"/>
  <c r="F82" i="2" l="1"/>
  <c r="E82" i="2"/>
  <c r="D85" i="14"/>
  <c r="F85" i="14" s="1"/>
  <c r="A86" i="14"/>
  <c r="E84" i="14"/>
  <c r="E73" i="3"/>
  <c r="A83" i="2"/>
  <c r="C83" i="2" s="1"/>
  <c r="D83" i="2" s="1"/>
  <c r="A75" i="3"/>
  <c r="C75" i="3" s="1"/>
  <c r="D74" i="3"/>
  <c r="F83" i="2" l="1"/>
  <c r="E83" i="2"/>
  <c r="D86" i="14"/>
  <c r="F86" i="14" s="1"/>
  <c r="A87" i="14"/>
  <c r="E85" i="14"/>
  <c r="E74" i="3"/>
  <c r="A84" i="2"/>
  <c r="C84" i="2" s="1"/>
  <c r="D84" i="2" s="1"/>
  <c r="A76" i="3"/>
  <c r="C76" i="3" s="1"/>
  <c r="D75" i="3"/>
  <c r="F84" i="2" l="1"/>
  <c r="E84" i="2"/>
  <c r="D87" i="14"/>
  <c r="F87" i="14" s="1"/>
  <c r="A88" i="14"/>
  <c r="E86" i="14"/>
  <c r="E75" i="3"/>
  <c r="A85" i="2"/>
  <c r="C85" i="2" s="1"/>
  <c r="D85" i="2" s="1"/>
  <c r="A77" i="3"/>
  <c r="C77" i="3" s="1"/>
  <c r="D76" i="3"/>
  <c r="F85" i="2" l="1"/>
  <c r="E85" i="2"/>
  <c r="D88" i="14"/>
  <c r="F88" i="14" s="1"/>
  <c r="A89" i="14"/>
  <c r="E87" i="14"/>
  <c r="E76" i="3"/>
  <c r="A86" i="2"/>
  <c r="C86" i="2" s="1"/>
  <c r="D86" i="2" s="1"/>
  <c r="A78" i="3"/>
  <c r="C78" i="3" s="1"/>
  <c r="D77" i="3"/>
  <c r="F86" i="2" l="1"/>
  <c r="E86" i="2"/>
  <c r="D89" i="14"/>
  <c r="F89" i="14" s="1"/>
  <c r="A90" i="14"/>
  <c r="E88" i="14"/>
  <c r="E77" i="3"/>
  <c r="A87" i="2"/>
  <c r="C87" i="2" s="1"/>
  <c r="D87" i="2" s="1"/>
  <c r="A79" i="3"/>
  <c r="C79" i="3" s="1"/>
  <c r="D78" i="3"/>
  <c r="F87" i="2" l="1"/>
  <c r="E87" i="2"/>
  <c r="D90" i="14"/>
  <c r="F90" i="14" s="1"/>
  <c r="A91" i="14"/>
  <c r="E89" i="14"/>
  <c r="E78" i="3"/>
  <c r="A88" i="2"/>
  <c r="C88" i="2" s="1"/>
  <c r="D88" i="2" s="1"/>
  <c r="A80" i="3"/>
  <c r="C80" i="3" s="1"/>
  <c r="D79" i="3"/>
  <c r="F88" i="2" l="1"/>
  <c r="E88" i="2"/>
  <c r="D91" i="14"/>
  <c r="F91" i="14" s="1"/>
  <c r="A92" i="14"/>
  <c r="E90" i="14"/>
  <c r="E79" i="3"/>
  <c r="A89" i="2"/>
  <c r="C89" i="2" s="1"/>
  <c r="D89" i="2" s="1"/>
  <c r="A81" i="3"/>
  <c r="C81" i="3" s="1"/>
  <c r="D80" i="3"/>
  <c r="F89" i="2" l="1"/>
  <c r="E89" i="2"/>
  <c r="D92" i="14"/>
  <c r="F92" i="14" s="1"/>
  <c r="A93" i="14"/>
  <c r="E91" i="14"/>
  <c r="E80" i="3"/>
  <c r="A90" i="2"/>
  <c r="C90" i="2" s="1"/>
  <c r="D90" i="2" s="1"/>
  <c r="A82" i="3"/>
  <c r="C82" i="3" s="1"/>
  <c r="D81" i="3"/>
  <c r="F90" i="2" l="1"/>
  <c r="E90" i="2"/>
  <c r="D93" i="14"/>
  <c r="F93" i="14" s="1"/>
  <c r="A94" i="14"/>
  <c r="E92" i="14"/>
  <c r="E81" i="3"/>
  <c r="A91" i="2"/>
  <c r="C91" i="2" s="1"/>
  <c r="D91" i="2" s="1"/>
  <c r="A83" i="3"/>
  <c r="C83" i="3" s="1"/>
  <c r="D82" i="3"/>
  <c r="F91" i="2" l="1"/>
  <c r="E91" i="2"/>
  <c r="D94" i="14"/>
  <c r="F94" i="14" s="1"/>
  <c r="A95" i="14"/>
  <c r="E93" i="14"/>
  <c r="E82" i="3"/>
  <c r="A92" i="2"/>
  <c r="C92" i="2" s="1"/>
  <c r="D92" i="2" s="1"/>
  <c r="A84" i="3"/>
  <c r="C84" i="3" s="1"/>
  <c r="D83" i="3"/>
  <c r="F92" i="2" l="1"/>
  <c r="E92" i="2"/>
  <c r="D95" i="14"/>
  <c r="F95" i="14" s="1"/>
  <c r="A96" i="14"/>
  <c r="E94" i="14"/>
  <c r="E83" i="3"/>
  <c r="A93" i="2"/>
  <c r="C93" i="2" s="1"/>
  <c r="D93" i="2" s="1"/>
  <c r="A85" i="3"/>
  <c r="C85" i="3" s="1"/>
  <c r="D84" i="3"/>
  <c r="F93" i="2" l="1"/>
  <c r="E93" i="2"/>
  <c r="D96" i="14"/>
  <c r="F96" i="14" s="1"/>
  <c r="A97" i="14"/>
  <c r="E95" i="14"/>
  <c r="E84" i="3"/>
  <c r="A94" i="2"/>
  <c r="C94" i="2" s="1"/>
  <c r="D94" i="2" s="1"/>
  <c r="A86" i="3"/>
  <c r="C86" i="3" s="1"/>
  <c r="D85" i="3"/>
  <c r="F94" i="2" l="1"/>
  <c r="E94" i="2"/>
  <c r="D97" i="14"/>
  <c r="F97" i="14" s="1"/>
  <c r="A98" i="14"/>
  <c r="E96" i="14"/>
  <c r="E85" i="3"/>
  <c r="A95" i="2"/>
  <c r="C95" i="2" s="1"/>
  <c r="D95" i="2" s="1"/>
  <c r="A87" i="3"/>
  <c r="C87" i="3" s="1"/>
  <c r="D86" i="3"/>
  <c r="F95" i="2" l="1"/>
  <c r="E95" i="2"/>
  <c r="D98" i="14"/>
  <c r="F98" i="14" s="1"/>
  <c r="A99" i="14"/>
  <c r="E97" i="14"/>
  <c r="E86" i="3"/>
  <c r="A96" i="2"/>
  <c r="C96" i="2" s="1"/>
  <c r="D96" i="2" s="1"/>
  <c r="A88" i="3"/>
  <c r="C88" i="3" s="1"/>
  <c r="D87" i="3"/>
  <c r="F96" i="2" l="1"/>
  <c r="E96" i="2"/>
  <c r="D99" i="14"/>
  <c r="F99" i="14" s="1"/>
  <c r="E98" i="14"/>
  <c r="E87" i="3"/>
  <c r="A97" i="2"/>
  <c r="C97" i="2" s="1"/>
  <c r="D97" i="2" s="1"/>
  <c r="A89" i="3"/>
  <c r="C89" i="3" s="1"/>
  <c r="D88" i="3"/>
  <c r="F97" i="2" l="1"/>
  <c r="E97" i="2"/>
  <c r="E99" i="14"/>
  <c r="E1" i="14" s="1"/>
  <c r="E2" i="14" s="1"/>
  <c r="E88" i="3"/>
  <c r="A98" i="2"/>
  <c r="C98" i="2" s="1"/>
  <c r="D98" i="2" s="1"/>
  <c r="A90" i="3"/>
  <c r="C90" i="3" s="1"/>
  <c r="D89" i="3"/>
  <c r="F98" i="2" l="1"/>
  <c r="E98" i="2"/>
  <c r="E89" i="3"/>
  <c r="A99" i="2"/>
  <c r="C99" i="2" s="1"/>
  <c r="A91" i="3"/>
  <c r="C91" i="3" s="1"/>
  <c r="D90" i="3"/>
  <c r="D99" i="2" l="1"/>
  <c r="E90" i="3"/>
  <c r="A92" i="3"/>
  <c r="C92" i="3" s="1"/>
  <c r="D91" i="3"/>
  <c r="F99" i="2" l="1"/>
  <c r="E99" i="2"/>
  <c r="E91" i="3"/>
  <c r="A93" i="3"/>
  <c r="C93" i="3" s="1"/>
  <c r="D92" i="3"/>
  <c r="E92" i="3" l="1"/>
  <c r="A94" i="3"/>
  <c r="C94" i="3" s="1"/>
  <c r="D93" i="3" l="1"/>
  <c r="A95" i="3"/>
  <c r="C95" i="3" s="1"/>
  <c r="E93" i="3" l="1"/>
  <c r="D94" i="3"/>
  <c r="A96" i="3"/>
  <c r="C96" i="3" s="1"/>
  <c r="D95" i="3"/>
  <c r="E95" i="3" l="1"/>
  <c r="E94" i="3"/>
  <c r="A97" i="3"/>
  <c r="C97" i="3" s="1"/>
  <c r="D96" i="3"/>
  <c r="E96" i="3" l="1"/>
  <c r="A98" i="3"/>
  <c r="C98" i="3" s="1"/>
  <c r="D97" i="3"/>
  <c r="E97" i="3" l="1"/>
  <c r="D98" i="3"/>
  <c r="D9" i="2"/>
  <c r="F9" i="2" s="1"/>
  <c r="E9" i="2" l="1"/>
  <c r="F1" i="2" s="1"/>
  <c r="F2" i="2" s="1"/>
  <c r="E98" i="3"/>
  <c r="E1" i="3" s="1"/>
  <c r="P17" i="49"/>
  <c r="N17" i="49"/>
  <c r="L17" i="49" l="1"/>
  <c r="R17" i="49" s="1"/>
  <c r="S17" i="49" s="1"/>
  <c r="N18" i="49"/>
  <c r="N19" i="49" s="1"/>
  <c r="P18" i="49"/>
  <c r="P19" i="49" s="1"/>
  <c r="P20" i="49" s="1"/>
  <c r="P21" i="49" s="1"/>
  <c r="P22" i="49" s="1"/>
  <c r="P23" i="49" s="1"/>
  <c r="P24" i="49" s="1"/>
  <c r="P25" i="49" s="1"/>
  <c r="P26" i="49" s="1"/>
  <c r="P27" i="49" s="1"/>
  <c r="P28" i="49" s="1"/>
  <c r="P29" i="49" s="1"/>
  <c r="P30" i="49" s="1"/>
  <c r="P31" i="49" s="1"/>
  <c r="P32" i="49" s="1"/>
  <c r="P33" i="49" s="1"/>
  <c r="P34" i="49" s="1"/>
  <c r="P35" i="49" s="1"/>
  <c r="P36" i="49" s="1"/>
  <c r="P37" i="49" s="1"/>
  <c r="P38" i="49" s="1"/>
  <c r="P39" i="49" s="1"/>
  <c r="P40" i="49" s="1"/>
  <c r="P41" i="49" s="1"/>
  <c r="P42" i="49" s="1"/>
  <c r="P43" i="49" s="1"/>
  <c r="P44" i="49" s="1"/>
  <c r="P45" i="49" s="1"/>
  <c r="P46" i="49" s="1"/>
  <c r="P47" i="49" s="1"/>
  <c r="P48" i="49" s="1"/>
  <c r="P49" i="49" s="1"/>
  <c r="P50" i="49" s="1"/>
  <c r="P51" i="49" s="1"/>
  <c r="P52" i="49" s="1"/>
  <c r="P53" i="49" s="1"/>
  <c r="P54" i="49" s="1"/>
  <c r="P55" i="49" s="1"/>
  <c r="P56" i="49" s="1"/>
  <c r="P57" i="49" s="1"/>
  <c r="P58" i="49" s="1"/>
  <c r="P59" i="49" s="1"/>
  <c r="P60" i="49" s="1"/>
  <c r="P61" i="49" s="1"/>
  <c r="P62" i="49" s="1"/>
  <c r="P63" i="49" s="1"/>
  <c r="P64" i="49" s="1"/>
  <c r="P65" i="49" s="1"/>
  <c r="P66" i="49" s="1"/>
  <c r="P67" i="49" s="1"/>
  <c r="P68" i="49" s="1"/>
  <c r="P69" i="49" s="1"/>
  <c r="P70" i="49" s="1"/>
  <c r="P71" i="49" s="1"/>
  <c r="P72" i="49" s="1"/>
  <c r="P73" i="49" s="1"/>
  <c r="P74" i="49" s="1"/>
  <c r="P75" i="49" s="1"/>
  <c r="P76" i="49" s="1"/>
  <c r="P77" i="49" s="1"/>
  <c r="P78" i="49" s="1"/>
  <c r="P79" i="49" s="1"/>
  <c r="P80" i="49" s="1"/>
  <c r="P81" i="49" s="1"/>
  <c r="P82" i="49" s="1"/>
  <c r="P83" i="49" s="1"/>
  <c r="P84" i="49" s="1"/>
  <c r="P85" i="49" s="1"/>
  <c r="P86" i="49" s="1"/>
  <c r="P87" i="49" s="1"/>
  <c r="P88" i="49" s="1"/>
  <c r="P89" i="49" s="1"/>
  <c r="P90" i="49" s="1"/>
  <c r="P91" i="49" s="1"/>
  <c r="P92" i="49" s="1"/>
  <c r="P93" i="49" s="1"/>
  <c r="P94" i="49" s="1"/>
  <c r="P95" i="49" s="1"/>
  <c r="P96" i="49" s="1"/>
  <c r="P97" i="49" s="1"/>
  <c r="P98" i="49" s="1"/>
  <c r="P99" i="49" s="1"/>
  <c r="P100" i="49" s="1"/>
  <c r="P101" i="49" s="1"/>
  <c r="P102" i="49" s="1"/>
  <c r="P103" i="49" s="1"/>
  <c r="P104" i="49" s="1"/>
  <c r="P105" i="49" s="1"/>
  <c r="P106" i="49" s="1"/>
  <c r="P107" i="49" s="1"/>
  <c r="P108" i="49" s="1"/>
  <c r="M17" i="49" l="1"/>
  <c r="K19" i="49"/>
  <c r="N20" i="49"/>
  <c r="K18" i="49"/>
  <c r="L18" i="49" s="1"/>
  <c r="R18" i="49" l="1"/>
  <c r="S18" i="49" s="1"/>
  <c r="M18" i="49"/>
  <c r="K20" i="49"/>
  <c r="L20" i="49" s="1"/>
  <c r="N21" i="49"/>
  <c r="L19" i="49"/>
  <c r="K21" i="49" l="1"/>
  <c r="L21" i="49" s="1"/>
  <c r="N22" i="49"/>
  <c r="R19" i="49"/>
  <c r="S19" i="49" s="1"/>
  <c r="M19" i="49"/>
  <c r="R20" i="49"/>
  <c r="S20" i="49" s="1"/>
  <c r="M20" i="49"/>
  <c r="K22" i="49" l="1"/>
  <c r="L22" i="49" s="1"/>
  <c r="N23" i="49"/>
  <c r="R21" i="49"/>
  <c r="S21" i="49" s="1"/>
  <c r="M21" i="49"/>
  <c r="N24" i="49" l="1"/>
  <c r="K23" i="49"/>
  <c r="L23" i="49" s="1"/>
  <c r="R22" i="49"/>
  <c r="S22" i="49" s="1"/>
  <c r="M22" i="49"/>
  <c r="R23" i="49" l="1"/>
  <c r="S23" i="49" s="1"/>
  <c r="M23" i="49"/>
  <c r="K24" i="49"/>
  <c r="L24" i="49" s="1"/>
  <c r="N25" i="49"/>
  <c r="K25" i="49" l="1"/>
  <c r="L25" i="49" s="1"/>
  <c r="N26" i="49"/>
  <c r="R24" i="49"/>
  <c r="S24" i="49" s="1"/>
  <c r="M24" i="49"/>
  <c r="K26" i="49" l="1"/>
  <c r="L26" i="49" s="1"/>
  <c r="N27" i="49"/>
  <c r="R25" i="49"/>
  <c r="S25" i="49" s="1"/>
  <c r="M25" i="49"/>
  <c r="K27" i="49" l="1"/>
  <c r="L27" i="49" s="1"/>
  <c r="N28" i="49"/>
  <c r="R26" i="49"/>
  <c r="S26" i="49" s="1"/>
  <c r="M26" i="49"/>
  <c r="K28" i="49" l="1"/>
  <c r="L28" i="49" s="1"/>
  <c r="N29" i="49"/>
  <c r="R27" i="49"/>
  <c r="S27" i="49" s="1"/>
  <c r="M27" i="49"/>
  <c r="K29" i="49" l="1"/>
  <c r="L29" i="49" s="1"/>
  <c r="N30" i="49"/>
  <c r="R28" i="49"/>
  <c r="S28" i="49" s="1"/>
  <c r="M28" i="49"/>
  <c r="K30" i="49" l="1"/>
  <c r="L30" i="49" s="1"/>
  <c r="N31" i="49"/>
  <c r="R29" i="49"/>
  <c r="S29" i="49" s="1"/>
  <c r="M29" i="49"/>
  <c r="K31" i="49" l="1"/>
  <c r="L31" i="49" s="1"/>
  <c r="N32" i="49"/>
  <c r="R30" i="49"/>
  <c r="S30" i="49" s="1"/>
  <c r="M30" i="49"/>
  <c r="K32" i="49" l="1"/>
  <c r="L32" i="49" s="1"/>
  <c r="N33" i="49"/>
  <c r="R31" i="49"/>
  <c r="S31" i="49" s="1"/>
  <c r="M31" i="49"/>
  <c r="K33" i="49" l="1"/>
  <c r="L33" i="49" s="1"/>
  <c r="N34" i="49"/>
  <c r="R32" i="49"/>
  <c r="S32" i="49" s="1"/>
  <c r="M32" i="49"/>
  <c r="K34" i="49" l="1"/>
  <c r="L34" i="49" s="1"/>
  <c r="N35" i="49"/>
  <c r="R33" i="49"/>
  <c r="S33" i="49" s="1"/>
  <c r="M33" i="49"/>
  <c r="N36" i="49" l="1"/>
  <c r="K35" i="49"/>
  <c r="L35" i="49" s="1"/>
  <c r="R34" i="49"/>
  <c r="S34" i="49" s="1"/>
  <c r="M34" i="49"/>
  <c r="R35" i="49" l="1"/>
  <c r="S35" i="49" s="1"/>
  <c r="M35" i="49"/>
  <c r="N37" i="49"/>
  <c r="K36" i="49"/>
  <c r="L36" i="49" s="1"/>
  <c r="R36" i="49" l="1"/>
  <c r="S36" i="49" s="1"/>
  <c r="M36" i="49"/>
  <c r="N38" i="49"/>
  <c r="K37" i="49"/>
  <c r="L37" i="49" s="1"/>
  <c r="R37" i="49" l="1"/>
  <c r="S37" i="49" s="1"/>
  <c r="M37" i="49"/>
  <c r="K38" i="49"/>
  <c r="L38" i="49" s="1"/>
  <c r="N39" i="49"/>
  <c r="R38" i="49" l="1"/>
  <c r="S38" i="49" s="1"/>
  <c r="M38" i="49"/>
  <c r="K39" i="49"/>
  <c r="L39" i="49" s="1"/>
  <c r="N40" i="49"/>
  <c r="K40" i="49" l="1"/>
  <c r="L40" i="49" s="1"/>
  <c r="N41" i="49"/>
  <c r="R39" i="49"/>
  <c r="S39" i="49" s="1"/>
  <c r="M39" i="49"/>
  <c r="R40" i="49" l="1"/>
  <c r="S40" i="49" s="1"/>
  <c r="M40" i="49"/>
  <c r="N42" i="49"/>
  <c r="K41" i="49"/>
  <c r="L41" i="49" s="1"/>
  <c r="R41" i="49" l="1"/>
  <c r="S41" i="49" s="1"/>
  <c r="M41" i="49"/>
  <c r="K42" i="49"/>
  <c r="L42" i="49" s="1"/>
  <c r="N43" i="49"/>
  <c r="N44" i="49" l="1"/>
  <c r="K43" i="49"/>
  <c r="L43" i="49" s="1"/>
  <c r="R42" i="49"/>
  <c r="S42" i="49" s="1"/>
  <c r="M42" i="49"/>
  <c r="R43" i="49" l="1"/>
  <c r="S43" i="49" s="1"/>
  <c r="M43" i="49"/>
  <c r="K44" i="49"/>
  <c r="L44" i="49" s="1"/>
  <c r="N45" i="49"/>
  <c r="K45" i="49" l="1"/>
  <c r="L45" i="49" s="1"/>
  <c r="N46" i="49"/>
  <c r="R44" i="49"/>
  <c r="S44" i="49" s="1"/>
  <c r="M44" i="49"/>
  <c r="N47" i="49" l="1"/>
  <c r="K46" i="49"/>
  <c r="L46" i="49" s="1"/>
  <c r="R45" i="49"/>
  <c r="S45" i="49" s="1"/>
  <c r="M45" i="49"/>
  <c r="R46" i="49" l="1"/>
  <c r="S46" i="49" s="1"/>
  <c r="M46" i="49"/>
  <c r="K47" i="49"/>
  <c r="L47" i="49" s="1"/>
  <c r="N48" i="49"/>
  <c r="N49" i="49" l="1"/>
  <c r="K48" i="49"/>
  <c r="L48" i="49" s="1"/>
  <c r="R47" i="49"/>
  <c r="S47" i="49" s="1"/>
  <c r="M47" i="49"/>
  <c r="R48" i="49" l="1"/>
  <c r="S48" i="49" s="1"/>
  <c r="M48" i="49"/>
  <c r="N50" i="49"/>
  <c r="K49" i="49"/>
  <c r="L49" i="49" s="1"/>
  <c r="R49" i="49" l="1"/>
  <c r="S49" i="49" s="1"/>
  <c r="M49" i="49"/>
  <c r="K50" i="49"/>
  <c r="L50" i="49" s="1"/>
  <c r="N51" i="49"/>
  <c r="R50" i="49" l="1"/>
  <c r="S50" i="49" s="1"/>
  <c r="M50" i="49"/>
  <c r="K51" i="49"/>
  <c r="L51" i="49" s="1"/>
  <c r="N52" i="49"/>
  <c r="K52" i="49" l="1"/>
  <c r="L52" i="49" s="1"/>
  <c r="N53" i="49"/>
  <c r="R51" i="49"/>
  <c r="S51" i="49" s="1"/>
  <c r="M51" i="49"/>
  <c r="K53" i="49" l="1"/>
  <c r="L53" i="49" s="1"/>
  <c r="N54" i="49"/>
  <c r="R52" i="49"/>
  <c r="S52" i="49" s="1"/>
  <c r="M52" i="49"/>
  <c r="K54" i="49" l="1"/>
  <c r="L54" i="49" s="1"/>
  <c r="N55" i="49"/>
  <c r="R53" i="49"/>
  <c r="S53" i="49" s="1"/>
  <c r="M53" i="49"/>
  <c r="K55" i="49" l="1"/>
  <c r="L55" i="49" s="1"/>
  <c r="N56" i="49"/>
  <c r="R54" i="49"/>
  <c r="S54" i="49" s="1"/>
  <c r="M54" i="49"/>
  <c r="N57" i="49" l="1"/>
  <c r="K56" i="49"/>
  <c r="L56" i="49" s="1"/>
  <c r="R55" i="49"/>
  <c r="S55" i="49" s="1"/>
  <c r="M55" i="49"/>
  <c r="R56" i="49" l="1"/>
  <c r="S56" i="49" s="1"/>
  <c r="M56" i="49"/>
  <c r="N58" i="49"/>
  <c r="K57" i="49"/>
  <c r="L57" i="49" s="1"/>
  <c r="N59" i="49" l="1"/>
  <c r="K58" i="49"/>
  <c r="L58" i="49" s="1"/>
  <c r="R57" i="49"/>
  <c r="S57" i="49" s="1"/>
  <c r="M57" i="49"/>
  <c r="R58" i="49" l="1"/>
  <c r="S58" i="49" s="1"/>
  <c r="M58" i="49"/>
  <c r="K59" i="49"/>
  <c r="L59" i="49" s="1"/>
  <c r="N60" i="49"/>
  <c r="R59" i="49" l="1"/>
  <c r="S59" i="49" s="1"/>
  <c r="M59" i="49"/>
  <c r="K60" i="49"/>
  <c r="L60" i="49" s="1"/>
  <c r="N61" i="49"/>
  <c r="K61" i="49" l="1"/>
  <c r="L61" i="49" s="1"/>
  <c r="N62" i="49"/>
  <c r="R60" i="49"/>
  <c r="S60" i="49" s="1"/>
  <c r="M60" i="49"/>
  <c r="K62" i="49" l="1"/>
  <c r="L62" i="49" s="1"/>
  <c r="N63" i="49"/>
  <c r="R61" i="49"/>
  <c r="S61" i="49" s="1"/>
  <c r="M61" i="49"/>
  <c r="N64" i="49" l="1"/>
  <c r="K63" i="49"/>
  <c r="L63" i="49" s="1"/>
  <c r="R62" i="49"/>
  <c r="S62" i="49" s="1"/>
  <c r="M62" i="49"/>
  <c r="R63" i="49" l="1"/>
  <c r="S63" i="49" s="1"/>
  <c r="M63" i="49"/>
  <c r="K64" i="49"/>
  <c r="L64" i="49" s="1"/>
  <c r="N65" i="49"/>
  <c r="N66" i="49" l="1"/>
  <c r="K65" i="49"/>
  <c r="L65" i="49" s="1"/>
  <c r="R64" i="49"/>
  <c r="S64" i="49" s="1"/>
  <c r="M64" i="49"/>
  <c r="R65" i="49" l="1"/>
  <c r="S65" i="49" s="1"/>
  <c r="M65" i="49"/>
  <c r="K66" i="49"/>
  <c r="L66" i="49" s="1"/>
  <c r="N67" i="49"/>
  <c r="R66" i="49" l="1"/>
  <c r="S66" i="49" s="1"/>
  <c r="M66" i="49"/>
  <c r="K67" i="49"/>
  <c r="L67" i="49" s="1"/>
  <c r="N68" i="49"/>
  <c r="N69" i="49" l="1"/>
  <c r="K68" i="49"/>
  <c r="L68" i="49" s="1"/>
  <c r="R67" i="49"/>
  <c r="S67" i="49" s="1"/>
  <c r="M67" i="49"/>
  <c r="R68" i="49" l="1"/>
  <c r="S68" i="49" s="1"/>
  <c r="M68" i="49"/>
  <c r="K69" i="49"/>
  <c r="L69" i="49" s="1"/>
  <c r="N70" i="49"/>
  <c r="K70" i="49" l="1"/>
  <c r="L70" i="49" s="1"/>
  <c r="N71" i="49"/>
  <c r="R69" i="49"/>
  <c r="S69" i="49" s="1"/>
  <c r="M69" i="49"/>
  <c r="K71" i="49" l="1"/>
  <c r="L71" i="49" s="1"/>
  <c r="N72" i="49"/>
  <c r="R70" i="49"/>
  <c r="S70" i="49" s="1"/>
  <c r="M70" i="49"/>
  <c r="K72" i="49" l="1"/>
  <c r="L72" i="49" s="1"/>
  <c r="N73" i="49"/>
  <c r="R71" i="49"/>
  <c r="S71" i="49" s="1"/>
  <c r="M71" i="49"/>
  <c r="N74" i="49" l="1"/>
  <c r="K73" i="49"/>
  <c r="L73" i="49" s="1"/>
  <c r="R72" i="49"/>
  <c r="S72" i="49" s="1"/>
  <c r="M72" i="49"/>
  <c r="R73" i="49" l="1"/>
  <c r="S73" i="49" s="1"/>
  <c r="M73" i="49"/>
  <c r="K74" i="49"/>
  <c r="L74" i="49" s="1"/>
  <c r="N75" i="49"/>
  <c r="K75" i="49" l="1"/>
  <c r="L75" i="49" s="1"/>
  <c r="N76" i="49"/>
  <c r="R74" i="49"/>
  <c r="S74" i="49" s="1"/>
  <c r="M74" i="49"/>
  <c r="K76" i="49" l="1"/>
  <c r="L76" i="49" s="1"/>
  <c r="N77" i="49"/>
  <c r="R75" i="49"/>
  <c r="S75" i="49" s="1"/>
  <c r="M75" i="49"/>
  <c r="K77" i="49" l="1"/>
  <c r="L77" i="49" s="1"/>
  <c r="N78" i="49"/>
  <c r="R76" i="49"/>
  <c r="S76" i="49" s="1"/>
  <c r="M76" i="49"/>
  <c r="K78" i="49" l="1"/>
  <c r="L78" i="49" s="1"/>
  <c r="N79" i="49"/>
  <c r="R77" i="49"/>
  <c r="S77" i="49" s="1"/>
  <c r="M77" i="49"/>
  <c r="N80" i="49" l="1"/>
  <c r="K79" i="49"/>
  <c r="L79" i="49" s="1"/>
  <c r="R78" i="49"/>
  <c r="S78" i="49" s="1"/>
  <c r="M78" i="49"/>
  <c r="R79" i="49" l="1"/>
  <c r="S79" i="49" s="1"/>
  <c r="M79" i="49"/>
  <c r="N81" i="49"/>
  <c r="K80" i="49"/>
  <c r="L80" i="49" s="1"/>
  <c r="N82" i="49" l="1"/>
  <c r="K81" i="49"/>
  <c r="L81" i="49" s="1"/>
  <c r="R80" i="49"/>
  <c r="S80" i="49" s="1"/>
  <c r="M80" i="49"/>
  <c r="R81" i="49" l="1"/>
  <c r="S81" i="49" s="1"/>
  <c r="M81" i="49"/>
  <c r="K82" i="49"/>
  <c r="L82" i="49" s="1"/>
  <c r="N83" i="49"/>
  <c r="K83" i="49" l="1"/>
  <c r="L83" i="49" s="1"/>
  <c r="N84" i="49"/>
  <c r="R82" i="49"/>
  <c r="S82" i="49" s="1"/>
  <c r="M82" i="49"/>
  <c r="K84" i="49" l="1"/>
  <c r="L84" i="49" s="1"/>
  <c r="N85" i="49"/>
  <c r="R83" i="49"/>
  <c r="S83" i="49" s="1"/>
  <c r="M83" i="49"/>
  <c r="N86" i="49" l="1"/>
  <c r="K85" i="49"/>
  <c r="L85" i="49" s="1"/>
  <c r="R84" i="49"/>
  <c r="S84" i="49" s="1"/>
  <c r="M84" i="49"/>
  <c r="R85" i="49" l="1"/>
  <c r="S85" i="49" s="1"/>
  <c r="M85" i="49"/>
  <c r="K86" i="49"/>
  <c r="L86" i="49" s="1"/>
  <c r="N87" i="49"/>
  <c r="K87" i="49" l="1"/>
  <c r="L87" i="49" s="1"/>
  <c r="N88" i="49"/>
  <c r="R86" i="49"/>
  <c r="S86" i="49" s="1"/>
  <c r="M86" i="49"/>
  <c r="K88" i="49" l="1"/>
  <c r="L88" i="49" s="1"/>
  <c r="N89" i="49"/>
  <c r="R87" i="49"/>
  <c r="S87" i="49" s="1"/>
  <c r="M87" i="49"/>
  <c r="N90" i="49" l="1"/>
  <c r="K89" i="49"/>
  <c r="L89" i="49" s="1"/>
  <c r="R88" i="49"/>
  <c r="S88" i="49" s="1"/>
  <c r="M88" i="49"/>
  <c r="R89" i="49" l="1"/>
  <c r="S89" i="49" s="1"/>
  <c r="M89" i="49"/>
  <c r="K90" i="49"/>
  <c r="L90" i="49" s="1"/>
  <c r="N91" i="49"/>
  <c r="N92" i="49" l="1"/>
  <c r="K91" i="49"/>
  <c r="L91" i="49" s="1"/>
  <c r="R90" i="49"/>
  <c r="S90" i="49" s="1"/>
  <c r="M90" i="49"/>
  <c r="R91" i="49" l="1"/>
  <c r="S91" i="49" s="1"/>
  <c r="M91" i="49"/>
  <c r="N93" i="49"/>
  <c r="K92" i="49"/>
  <c r="L92" i="49" s="1"/>
  <c r="R92" i="49" l="1"/>
  <c r="S92" i="49" s="1"/>
  <c r="M92" i="49"/>
  <c r="K93" i="49"/>
  <c r="L93" i="49" s="1"/>
  <c r="N94" i="49"/>
  <c r="K94" i="49" l="1"/>
  <c r="L94" i="49" s="1"/>
  <c r="N95" i="49"/>
  <c r="R93" i="49"/>
  <c r="S93" i="49" s="1"/>
  <c r="M93" i="49"/>
  <c r="K95" i="49" l="1"/>
  <c r="L95" i="49" s="1"/>
  <c r="N96" i="49"/>
  <c r="R94" i="49"/>
  <c r="S94" i="49" s="1"/>
  <c r="M94" i="49"/>
  <c r="K96" i="49" l="1"/>
  <c r="L96" i="49" s="1"/>
  <c r="N97" i="49"/>
  <c r="R95" i="49"/>
  <c r="S95" i="49" s="1"/>
  <c r="M95" i="49"/>
  <c r="N98" i="49" l="1"/>
  <c r="K97" i="49"/>
  <c r="L97" i="49" s="1"/>
  <c r="R96" i="49"/>
  <c r="S96" i="49" s="1"/>
  <c r="M96" i="49"/>
  <c r="R97" i="49" l="1"/>
  <c r="S97" i="49" s="1"/>
  <c r="M97" i="49"/>
  <c r="K98" i="49"/>
  <c r="L98" i="49" s="1"/>
  <c r="N99" i="49"/>
  <c r="K99" i="49" l="1"/>
  <c r="L99" i="49" s="1"/>
  <c r="N100" i="49"/>
  <c r="R98" i="49"/>
  <c r="S98" i="49" s="1"/>
  <c r="M98" i="49"/>
  <c r="K100" i="49" l="1"/>
  <c r="L100" i="49" s="1"/>
  <c r="N101" i="49"/>
  <c r="R99" i="49"/>
  <c r="S99" i="49" s="1"/>
  <c r="M99" i="49"/>
  <c r="K101" i="49" l="1"/>
  <c r="L101" i="49" s="1"/>
  <c r="N102" i="49"/>
  <c r="R100" i="49"/>
  <c r="S100" i="49" s="1"/>
  <c r="M100" i="49"/>
  <c r="K102" i="49" l="1"/>
  <c r="L102" i="49" s="1"/>
  <c r="N103" i="49"/>
  <c r="R101" i="49"/>
  <c r="S101" i="49" s="1"/>
  <c r="M101" i="49"/>
  <c r="N104" i="49" l="1"/>
  <c r="K103" i="49"/>
  <c r="L103" i="49" s="1"/>
  <c r="R102" i="49"/>
  <c r="S102" i="49" s="1"/>
  <c r="M102" i="49"/>
  <c r="R103" i="49" l="1"/>
  <c r="S103" i="49" s="1"/>
  <c r="M103" i="49"/>
  <c r="N105" i="49"/>
  <c r="K104" i="49"/>
  <c r="L104" i="49" s="1"/>
  <c r="R104" i="49" l="1"/>
  <c r="S104" i="49" s="1"/>
  <c r="M104" i="49"/>
  <c r="K105" i="49"/>
  <c r="L105" i="49" s="1"/>
  <c r="N106" i="49"/>
  <c r="N107" i="49" l="1"/>
  <c r="K106" i="49"/>
  <c r="L106" i="49" s="1"/>
  <c r="R105" i="49"/>
  <c r="S105" i="49" s="1"/>
  <c r="M105" i="49"/>
  <c r="M106" i="49" l="1"/>
  <c r="R106" i="49"/>
  <c r="S106" i="49" s="1"/>
  <c r="N108" i="49"/>
  <c r="K108" i="49" s="1"/>
  <c r="K107" i="49"/>
  <c r="L107" i="49" s="1"/>
  <c r="R107" i="49" l="1"/>
  <c r="S107" i="49" s="1"/>
  <c r="M107" i="49"/>
  <c r="M109" i="49"/>
  <c r="L108" i="49"/>
  <c r="R108" i="49" l="1"/>
  <c r="S108" i="49" s="1"/>
  <c r="J3" i="49" s="1"/>
  <c r="M108" i="49"/>
  <c r="J1" i="49" s="1"/>
  <c r="J2" i="4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<sst xmlns="http://schemas.openxmlformats.org/spreadsheetml/2006/main" count="295" uniqueCount="75">
  <si>
    <t>Day</t>
  </si>
  <si>
    <t>Unit sales</t>
  </si>
  <si>
    <t>Scaled searches for "Timothée Chalamet"</t>
  </si>
  <si>
    <t>Holiday</t>
  </si>
  <si>
    <t>Standardized Trend</t>
  </si>
  <si>
    <t>F(t)</t>
  </si>
  <si>
    <t>r</t>
  </si>
  <si>
    <t>alpha</t>
  </si>
  <si>
    <t>LL</t>
  </si>
  <si>
    <t>P(watch week t)</t>
  </si>
  <si>
    <t>Predicted</t>
  </si>
  <si>
    <t/>
  </si>
  <si>
    <t>c</t>
  </si>
  <si>
    <t>p</t>
  </si>
  <si>
    <t>lambda</t>
  </si>
  <si>
    <t>B_released</t>
  </si>
  <si>
    <t>B_holiday</t>
  </si>
  <si>
    <t>P(T &lt;= t)</t>
  </si>
  <si>
    <t>P(buy week t)</t>
  </si>
  <si>
    <t>B(t)</t>
  </si>
  <si>
    <t>exp(BX)</t>
  </si>
  <si>
    <t>Date</t>
  </si>
  <si>
    <t>Release Day</t>
  </si>
  <si>
    <t>APE</t>
  </si>
  <si>
    <t>MAPE</t>
  </si>
  <si>
    <t>lambda1</t>
  </si>
  <si>
    <t>c1</t>
  </si>
  <si>
    <t>B_released1</t>
  </si>
  <si>
    <t>B_holiday1</t>
  </si>
  <si>
    <t>c2</t>
  </si>
  <si>
    <t>B1(t)</t>
  </si>
  <si>
    <t>exp(B1X)</t>
  </si>
  <si>
    <t>B2(t)</t>
  </si>
  <si>
    <t>exp(B2X)</t>
  </si>
  <si>
    <t>lambda2</t>
  </si>
  <si>
    <t>pi1</t>
  </si>
  <si>
    <t>B_released2</t>
  </si>
  <si>
    <t>B_holiday2</t>
  </si>
  <si>
    <t>B_eve1</t>
  </si>
  <si>
    <t>B_eve2</t>
  </si>
  <si>
    <t>BIC</t>
  </si>
  <si>
    <t>B_trend1</t>
  </si>
  <si>
    <t>B_trend2</t>
  </si>
  <si>
    <t>spike</t>
  </si>
  <si>
    <t>Theatres Showing</t>
  </si>
  <si>
    <t>Trend</t>
  </si>
  <si>
    <t>Saturday</t>
  </si>
  <si>
    <t>Sunday</t>
  </si>
  <si>
    <t>Christmas/NY  Eve</t>
  </si>
  <si>
    <t>Friday</t>
  </si>
  <si>
    <t>B_satuday1</t>
  </si>
  <si>
    <t>B_sunday1</t>
  </si>
  <si>
    <t>B_sunday2</t>
  </si>
  <si>
    <t>B_saturday2</t>
  </si>
  <si>
    <t>B_friday1</t>
  </si>
  <si>
    <t>B_friday2</t>
  </si>
  <si>
    <t>B_Sunday</t>
  </si>
  <si>
    <t>B_Saturday</t>
  </si>
  <si>
    <t>B_Friday</t>
  </si>
  <si>
    <t>Exp. Theatre</t>
  </si>
  <si>
    <t>Stand. Theatres</t>
  </si>
  <si>
    <t>B_eve</t>
  </si>
  <si>
    <t>Weekend + Friday</t>
  </si>
  <si>
    <t>B3(t)</t>
  </si>
  <si>
    <t>exp(B3X)</t>
  </si>
  <si>
    <t>pi2</t>
  </si>
  <si>
    <t>lambda3</t>
  </si>
  <si>
    <t>c3</t>
  </si>
  <si>
    <t>B_released3</t>
  </si>
  <si>
    <t>B_friday3</t>
  </si>
  <si>
    <t>B_saturday3</t>
  </si>
  <si>
    <t>B_sunday3</t>
  </si>
  <si>
    <t>B_holiday3</t>
  </si>
  <si>
    <t>B_eve3</t>
  </si>
  <si>
    <t>B_trend3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</si>
</sst>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'Wonka data'!$A$2:$A$93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'Pareto II'!$B$7:$B$98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9-C141-9B7E-65F7B4DE073C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'Wonka data'!$A$2:$A$93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'Pareto II'!$F$7:$F$98</c:f>
              <c:numCache>
                <c:formatCode>General</c:formatCode>
                <c:ptCount val="92"/>
                <c:pt idx="0">
                  <c:v>1169.3704913334325</c:v>
                </c:pt>
                <c:pt idx="1">
                  <c:v>978.497582568133</c:v>
                </c:pt>
                <c:pt idx="2">
                  <c:v>838.83826833753835</c:v>
                </c:pt>
                <c:pt idx="3">
                  <c:v>732.46112813390994</c:v>
                </c:pt>
                <c:pt idx="4">
                  <c:v>648.88730318146679</c:v>
                </c:pt>
                <c:pt idx="5">
                  <c:v>581.59376297451377</c:v>
                </c:pt>
                <c:pt idx="6">
                  <c:v>526.31335746469722</c:v>
                </c:pt>
                <c:pt idx="7">
                  <c:v>480.14051976123517</c:v>
                </c:pt>
                <c:pt idx="8">
                  <c:v>441.03028415609089</c:v>
                </c:pt>
                <c:pt idx="9">
                  <c:v>407.50285239972703</c:v>
                </c:pt>
                <c:pt idx="10">
                  <c:v>378.46175618425627</c:v>
                </c:pt>
                <c:pt idx="11">
                  <c:v>353.07780536778523</c:v>
                </c:pt>
                <c:pt idx="12">
                  <c:v>330.71267991011678</c:v>
                </c:pt>
                <c:pt idx="13">
                  <c:v>310.86724457100036</c:v>
                </c:pt>
                <c:pt idx="14">
                  <c:v>293.1457483155653</c:v>
                </c:pt>
                <c:pt idx="15">
                  <c:v>277.23050115983636</c:v>
                </c:pt>
                <c:pt idx="16">
                  <c:v>262.86362445279707</c:v>
                </c:pt>
                <c:pt idx="17">
                  <c:v>249.83367669103029</c:v>
                </c:pt>
                <c:pt idx="18">
                  <c:v>237.9657031789273</c:v>
                </c:pt>
                <c:pt idx="19">
                  <c:v>227.11373094980169</c:v>
                </c:pt>
                <c:pt idx="20">
                  <c:v>217.15503698832018</c:v>
                </c:pt>
                <c:pt idx="21">
                  <c:v>207.9857205287361</c:v>
                </c:pt>
                <c:pt idx="22">
                  <c:v>199.51724670642656</c:v>
                </c:pt>
                <c:pt idx="23">
                  <c:v>191.6737222892373</c:v>
                </c:pt>
                <c:pt idx="24">
                  <c:v>184.3897291741614</c:v>
                </c:pt>
                <c:pt idx="25">
                  <c:v>177.60858713042893</c:v>
                </c:pt>
                <c:pt idx="26">
                  <c:v>171.2809499767487</c:v>
                </c:pt>
                <c:pt idx="27">
                  <c:v>165.36366302490336</c:v>
                </c:pt>
                <c:pt idx="28">
                  <c:v>159.81882690612736</c:v>
                </c:pt>
                <c:pt idx="29">
                  <c:v>154.61302566596169</c:v>
                </c:pt>
                <c:pt idx="30">
                  <c:v>149.71668653883108</c:v>
                </c:pt>
                <c:pt idx="31">
                  <c:v>145.10354598548102</c:v>
                </c:pt>
                <c:pt idx="32">
                  <c:v>140.75020202244383</c:v>
                </c:pt>
                <c:pt idx="33">
                  <c:v>136.63573704209563</c:v>
                </c:pt>
                <c:pt idx="34">
                  <c:v>132.7413985382664</c:v>
                </c:pt>
                <c:pt idx="35">
                  <c:v>129.05032765169187</c:v>
                </c:pt>
                <c:pt idx="36">
                  <c:v>125.54732740426289</c:v>
                </c:pt>
                <c:pt idx="37">
                  <c:v>122.21866403122617</c:v>
                </c:pt>
                <c:pt idx="38">
                  <c:v>119.05189603935162</c:v>
                </c:pt>
                <c:pt idx="39">
                  <c:v>116.0357265915013</c:v>
                </c:pt>
                <c:pt idx="40">
                  <c:v>113.1598755964136</c:v>
                </c:pt>
                <c:pt idx="41">
                  <c:v>110.41496850977551</c:v>
                </c:pt>
                <c:pt idx="42">
                  <c:v>107.79243936063222</c:v>
                </c:pt>
                <c:pt idx="43">
                  <c:v>105.28444593005948</c:v>
                </c:pt>
                <c:pt idx="44">
                  <c:v>102.88379534645343</c:v>
                </c:pt>
                <c:pt idx="45">
                  <c:v>100.58387863925434</c:v>
                </c:pt>
                <c:pt idx="46">
                  <c:v>98.378613020655422</c:v>
                </c:pt>
                <c:pt idx="47">
                  <c:v>96.26239085436805</c:v>
                </c:pt>
                <c:pt idx="48">
                  <c:v>94.230034427000845</c:v>
                </c:pt>
                <c:pt idx="49">
                  <c:v>92.276755768899704</c:v>
                </c:pt>
                <c:pt idx="50">
                  <c:v>90.398120880463836</c:v>
                </c:pt>
                <c:pt idx="51">
                  <c:v>88.590017812184556</c:v>
                </c:pt>
                <c:pt idx="52">
                  <c:v>86.848628123770141</c:v>
                </c:pt>
                <c:pt idx="53">
                  <c:v>85.170401313766632</c:v>
                </c:pt>
                <c:pt idx="54">
                  <c:v>83.552031865719016</c:v>
                </c:pt>
                <c:pt idx="55">
                  <c:v>81.990438605011875</c:v>
                </c:pt>
                <c:pt idx="56">
                  <c:v>80.482746099991289</c:v>
                </c:pt>
                <c:pt idx="57">
                  <c:v>79.026267875814682</c:v>
                </c:pt>
                <c:pt idx="58">
                  <c:v>77.618491238767845</c:v>
                </c:pt>
                <c:pt idx="59">
                  <c:v>76.257063534040938</c:v>
                </c:pt>
                <c:pt idx="60">
                  <c:v>74.939779682159369</c:v>
                </c:pt>
                <c:pt idx="61">
                  <c:v>73.664570857329139</c:v>
                </c:pt>
                <c:pt idx="62">
                  <c:v>72.429494188369631</c:v>
                </c:pt>
                <c:pt idx="63">
                  <c:v>71.232723375930235</c:v>
                </c:pt>
                <c:pt idx="64">
                  <c:v>70.072540132742887</c:v>
                </c:pt>
                <c:pt idx="65">
                  <c:v>68.947326364232623</c:v>
                </c:pt>
                <c:pt idx="66">
                  <c:v>67.8555570158168</c:v>
                </c:pt>
                <c:pt idx="67">
                  <c:v>66.795793521895462</c:v>
                </c:pt>
                <c:pt idx="68">
                  <c:v>65.766677798373422</c:v>
                </c:pt>
                <c:pt idx="69">
                  <c:v>64.766926727011224</c:v>
                </c:pt>
                <c:pt idx="70">
                  <c:v>63.795327085397481</c:v>
                </c:pt>
                <c:pt idx="71">
                  <c:v>62.85073088113657</c:v>
                </c:pt>
                <c:pt idx="72">
                  <c:v>61.932051053448234</c:v>
                </c:pt>
                <c:pt idx="73">
                  <c:v>61.038257508694294</c:v>
                </c:pt>
                <c:pt idx="74">
                  <c:v>60.168373460306455</c:v>
                </c:pt>
                <c:pt idx="75">
                  <c:v>59.32147204608107</c:v>
                </c:pt>
                <c:pt idx="76">
                  <c:v>58.496673198810136</c:v>
                </c:pt>
                <c:pt idx="77">
                  <c:v>57.693140748366069</c:v>
                </c:pt>
                <c:pt idx="78">
                  <c:v>56.910079735617018</c:v>
                </c:pt>
                <c:pt idx="79">
                  <c:v>56.146733920459098</c:v>
                </c:pt>
                <c:pt idx="80">
                  <c:v>55.402383467606512</c:v>
                </c:pt>
                <c:pt idx="81">
                  <c:v>54.676342795845216</c:v>
                </c:pt>
                <c:pt idx="82">
                  <c:v>53.967958577261221</c:v>
                </c:pt>
                <c:pt idx="83">
                  <c:v>53.27660787456945</c:v>
                </c:pt>
                <c:pt idx="84">
                  <c:v>52.60169640543544</c:v>
                </c:pt>
                <c:pt idx="85">
                  <c:v>51.94265692401445</c:v>
                </c:pt>
                <c:pt idx="86">
                  <c:v>51.298947710370911</c:v>
                </c:pt>
                <c:pt idx="87">
                  <c:v>50.670051159767972</c:v>
                </c:pt>
                <c:pt idx="88">
                  <c:v>50.055472463966801</c:v>
                </c:pt>
                <c:pt idx="89">
                  <c:v>49.454738377918694</c:v>
                </c:pt>
                <c:pt idx="90">
                  <c:v>48.867396065138678</c:v>
                </c:pt>
                <c:pt idx="91">
                  <c:v>48.29301201633163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9-C141-9B7E-65F7B4DE0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dateAx>
        <c:axId val="118946699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Offset val="100"/>
        <c:baseTimeUnit val="days"/>
      </c:date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55155943344917E-2"/>
          <c:y val="3.4810126582278479E-2"/>
          <c:w val="0.89016150008275996"/>
          <c:h val="0.824942190770457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XII'!$A$8:$A$99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'Burr XII'!$B$8:$B$99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8-244A-9733-2C225825E67E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XII'!$A$8:$A$99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'Burr XII'!$F$8:$F$99</c:f>
              <c:numCache>
                <c:formatCode>General</c:formatCode>
                <c:ptCount val="92"/>
                <c:pt idx="0">
                  <c:v>933.18510000880428</c:v>
                </c:pt>
                <c:pt idx="1">
                  <c:v>968.31041058447204</c:v>
                </c:pt>
                <c:pt idx="2">
                  <c:v>875.77954330742</c:v>
                </c:pt>
                <c:pt idx="3">
                  <c:v>779.74054805274864</c:v>
                </c:pt>
                <c:pt idx="4">
                  <c:v>695.05563234559258</c:v>
                </c:pt>
                <c:pt idx="5">
                  <c:v>623.09616545102585</c:v>
                </c:pt>
                <c:pt idx="6">
                  <c:v>562.37333659616695</c:v>
                </c:pt>
                <c:pt idx="7">
                  <c:v>510.97988869929225</c:v>
                </c:pt>
                <c:pt idx="8">
                  <c:v>467.19739218742393</c:v>
                </c:pt>
                <c:pt idx="9">
                  <c:v>429.61135321046839</c:v>
                </c:pt>
                <c:pt idx="10">
                  <c:v>397.09159829846021</c:v>
                </c:pt>
                <c:pt idx="11">
                  <c:v>368.7424814496465</c:v>
                </c:pt>
                <c:pt idx="12">
                  <c:v>343.85355283076956</c:v>
                </c:pt>
                <c:pt idx="13">
                  <c:v>321.85840408761044</c:v>
                </c:pt>
                <c:pt idx="14">
                  <c:v>302.30232494255495</c:v>
                </c:pt>
                <c:pt idx="15">
                  <c:v>284.81746135780583</c:v>
                </c:pt>
                <c:pt idx="16">
                  <c:v>269.1038757471398</c:v>
                </c:pt>
                <c:pt idx="17">
                  <c:v>254.91510578481424</c:v>
                </c:pt>
                <c:pt idx="18">
                  <c:v>242.04711039725325</c:v>
                </c:pt>
                <c:pt idx="19">
                  <c:v>230.32975876900451</c:v>
                </c:pt>
                <c:pt idx="20">
                  <c:v>219.62023235787552</c:v>
                </c:pt>
                <c:pt idx="21">
                  <c:v>209.79787261293791</c:v>
                </c:pt>
                <c:pt idx="22">
                  <c:v>200.76012781650167</c:v>
                </c:pt>
                <c:pt idx="23">
                  <c:v>192.41934119264559</c:v>
                </c:pt>
                <c:pt idx="24">
                  <c:v>184.70018746916674</c:v>
                </c:pt>
                <c:pt idx="25">
                  <c:v>177.53761284292625</c:v>
                </c:pt>
                <c:pt idx="26">
                  <c:v>170.8751685094212</c:v>
                </c:pt>
                <c:pt idx="27">
                  <c:v>164.66365401198169</c:v>
                </c:pt>
                <c:pt idx="28">
                  <c:v>158.86000612179708</c:v>
                </c:pt>
                <c:pt idx="29">
                  <c:v>153.42638355876903</c:v>
                </c:pt>
                <c:pt idx="30">
                  <c:v>148.329408890574</c:v>
                </c:pt>
                <c:pt idx="31">
                  <c:v>143.53953733185486</c:v>
                </c:pt>
                <c:pt idx="32">
                  <c:v>139.03052858286748</c:v>
                </c:pt>
                <c:pt idx="33">
                  <c:v>134.77900278999201</c:v>
                </c:pt>
                <c:pt idx="34">
                  <c:v>130.76406554217158</c:v>
                </c:pt>
                <c:pt idx="35">
                  <c:v>126.96698980537712</c:v>
                </c:pt>
                <c:pt idx="36">
                  <c:v>123.37094504135115</c:v>
                </c:pt>
                <c:pt idx="37">
                  <c:v>119.96076560600866</c:v>
                </c:pt>
                <c:pt idx="38">
                  <c:v>116.72275198991721</c:v>
                </c:pt>
                <c:pt idx="39">
                  <c:v>113.64449963283674</c:v>
                </c:pt>
                <c:pt idx="40">
                  <c:v>110.7147509822104</c:v>
                </c:pt>
                <c:pt idx="41">
                  <c:v>107.92326722014467</c:v>
                </c:pt>
                <c:pt idx="42">
                  <c:v>105.26071669503811</c:v>
                </c:pt>
                <c:pt idx="43">
                  <c:v>102.71857759010517</c:v>
                </c:pt>
                <c:pt idx="44">
                  <c:v>100.28905276709411</c:v>
                </c:pt>
                <c:pt idx="45">
                  <c:v>97.964995055577205</c:v>
                </c:pt>
                <c:pt idx="46">
                  <c:v>95.739841532072049</c:v>
                </c:pt>
                <c:pt idx="47">
                  <c:v>93.607555559133132</c:v>
                </c:pt>
                <c:pt idx="48">
                  <c:v>91.562575542480928</c:v>
                </c:pt>
                <c:pt idx="49">
                  <c:v>89.599769520048994</c:v>
                </c:pt>
                <c:pt idx="50">
                  <c:v>87.714394827170807</c:v>
                </c:pt>
                <c:pt idx="51">
                  <c:v>85.90206219207252</c:v>
                </c:pt>
                <c:pt idx="52">
                  <c:v>84.158703706777032</c:v>
                </c:pt>
                <c:pt idx="53">
                  <c:v>82.480544196961162</c:v>
                </c:pt>
                <c:pt idx="54">
                  <c:v>80.864075579245579</c:v>
                </c:pt>
                <c:pt idx="55">
                  <c:v>79.306033850567999</c:v>
                </c:pt>
                <c:pt idx="56">
                  <c:v>77.803378401047894</c:v>
                </c:pt>
                <c:pt idx="57">
                  <c:v>76.35327338286757</c:v>
                </c:pt>
                <c:pt idx="58">
                  <c:v>74.953070901528918</c:v>
                </c:pt>
                <c:pt idx="59">
                  <c:v>73.600295826165009</c:v>
                </c:pt>
                <c:pt idx="60">
                  <c:v>72.292632040471545</c:v>
                </c:pt>
                <c:pt idx="61">
                  <c:v>71.02790997827735</c:v>
                </c:pt>
                <c:pt idx="62">
                  <c:v>69.804095306491561</c:v>
                </c:pt>
                <c:pt idx="63">
                  <c:v>68.619278634513009</c:v>
                </c:pt>
                <c:pt idx="64">
                  <c:v>67.471666143892321</c:v>
                </c:pt>
                <c:pt idx="65">
                  <c:v>66.359571043722582</c:v>
                </c:pt>
                <c:pt idx="66">
                  <c:v>65.281405768841111</c:v>
                </c:pt>
                <c:pt idx="67">
                  <c:v>64.235674846668815</c:v>
                </c:pt>
                <c:pt idx="68">
                  <c:v>63.220968367155848</c:v>
                </c:pt>
                <c:pt idx="69">
                  <c:v>62.235955997491658</c:v>
                </c:pt>
                <c:pt idx="70">
                  <c:v>61.279381489459659</c:v>
                </c:pt>
                <c:pt idx="71">
                  <c:v>60.350057632924113</c:v>
                </c:pt>
                <c:pt idx="72">
                  <c:v>59.446861614065313</c:v>
                </c:pt>
                <c:pt idx="73">
                  <c:v>58.568730741032084</c:v>
                </c:pt>
                <c:pt idx="74">
                  <c:v>57.714658503682514</c:v>
                </c:pt>
                <c:pt idx="75">
                  <c:v>56.88369093759804</c:v>
                </c:pt>
                <c:pt idx="76">
                  <c:v>56.074923265175826</c:v>
                </c:pt>
                <c:pt idx="77">
                  <c:v>55.287496789857556</c:v>
                </c:pt>
                <c:pt idx="78">
                  <c:v>54.520596021395697</c:v>
                </c:pt>
                <c:pt idx="79">
                  <c:v>53.773446012544966</c:v>
                </c:pt>
                <c:pt idx="80">
                  <c:v>53.045309889288021</c:v>
                </c:pt>
                <c:pt idx="81">
                  <c:v>52.335486558457987</c:v>
                </c:pt>
                <c:pt idx="82">
                  <c:v>51.643308578208647</c:v>
                </c:pt>
                <c:pt idx="83">
                  <c:v>50.968140177842791</c:v>
                </c:pt>
                <c:pt idx="84">
                  <c:v>50.309375415213964</c:v>
                </c:pt>
                <c:pt idx="85">
                  <c:v>49.666436460593658</c:v>
                </c:pt>
                <c:pt idx="86">
                  <c:v>49.038771996978703</c:v>
                </c:pt>
                <c:pt idx="87">
                  <c:v>48.425855727934895</c:v>
                </c:pt>
                <c:pt idx="88">
                  <c:v>47.827184984500228</c:v>
                </c:pt>
                <c:pt idx="89">
                  <c:v>47.242279423681531</c:v>
                </c:pt>
                <c:pt idx="90">
                  <c:v>46.670679811561257</c:v>
                </c:pt>
                <c:pt idx="91">
                  <c:v>46.111946884830331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8-244A-9733-2C225825E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cat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Algn val="ctr"/>
        <c:lblOffset val="100"/>
        <c:noMultiLvlLbl val="0"/>
      </c:cat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'Wonka data'!$A$2:$A$93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'Burr XII HCNB'!$B$8:$B$99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6-3F4F-A466-01CE6863261D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'Wonka data'!$A$2:$A$93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'Burr XII HCNB'!$F$8:$F$99</c:f>
              <c:numCache>
                <c:formatCode>General</c:formatCode>
                <c:ptCount val="92"/>
                <c:pt idx="0">
                  <c:v>958.15844954173326</c:v>
                </c:pt>
                <c:pt idx="1">
                  <c:v>839.15424112289872</c:v>
                </c:pt>
                <c:pt idx="2">
                  <c:v>772.74165173934557</c:v>
                </c:pt>
                <c:pt idx="3">
                  <c:v>719.49223107947091</c:v>
                </c:pt>
                <c:pt idx="4">
                  <c:v>673.61018862104675</c:v>
                </c:pt>
                <c:pt idx="5">
                  <c:v>632.79798221757346</c:v>
                </c:pt>
                <c:pt idx="6">
                  <c:v>595.85301667516228</c:v>
                </c:pt>
                <c:pt idx="7">
                  <c:v>562.0407421648647</c:v>
                </c:pt>
                <c:pt idx="8">
                  <c:v>530.86529965534203</c:v>
                </c:pt>
                <c:pt idx="9">
                  <c:v>501.96769849673444</c:v>
                </c:pt>
                <c:pt idx="10">
                  <c:v>475.07436734412209</c:v>
                </c:pt>
                <c:pt idx="11">
                  <c:v>449.96859604971712</c:v>
                </c:pt>
                <c:pt idx="12">
                  <c:v>426.4735010005391</c:v>
                </c:pt>
                <c:pt idx="13">
                  <c:v>404.44126611863527</c:v>
                </c:pt>
                <c:pt idx="14">
                  <c:v>383.74602253530981</c:v>
                </c:pt>
                <c:pt idx="15">
                  <c:v>364.27894896547133</c:v>
                </c:pt>
                <c:pt idx="16">
                  <c:v>345.94478671323009</c:v>
                </c:pt>
                <c:pt idx="17">
                  <c:v>328.65928924960957</c:v>
                </c:pt>
                <c:pt idx="18">
                  <c:v>312.34730891799705</c:v>
                </c:pt>
                <c:pt idx="19">
                  <c:v>296.94133005190997</c:v>
                </c:pt>
                <c:pt idx="20">
                  <c:v>282.38032252933669</c:v>
                </c:pt>
                <c:pt idx="21">
                  <c:v>268.60883032908538</c:v>
                </c:pt>
                <c:pt idx="22">
                  <c:v>255.57623577801002</c:v>
                </c:pt>
                <c:pt idx="23">
                  <c:v>243.23615744765297</c:v>
                </c:pt>
                <c:pt idx="24">
                  <c:v>231.54595132449802</c:v>
                </c:pt>
                <c:pt idx="25">
                  <c:v>220.46629293501763</c:v>
                </c:pt>
                <c:pt idx="26">
                  <c:v>209.96082376230908</c:v>
                </c:pt>
                <c:pt idx="27">
                  <c:v>199.99584933859117</c:v>
                </c:pt>
                <c:pt idx="28">
                  <c:v>190.54007933325957</c:v>
                </c:pt>
                <c:pt idx="29">
                  <c:v>181.56440211788694</c:v>
                </c:pt>
                <c:pt idx="30">
                  <c:v>173.0416879036606</c:v>
                </c:pt>
                <c:pt idx="31">
                  <c:v>164.94661576421376</c:v>
                </c:pt>
                <c:pt idx="32">
                  <c:v>157.255520786434</c:v>
                </c:pt>
                <c:pt idx="33">
                  <c:v>149.94625831181995</c:v>
                </c:pt>
                <c:pt idx="34">
                  <c:v>142.99808278862568</c:v>
                </c:pt>
                <c:pt idx="35">
                  <c:v>136.39153919658696</c:v>
                </c:pt>
                <c:pt idx="36">
                  <c:v>130.10836535509719</c:v>
                </c:pt>
                <c:pt idx="37">
                  <c:v>124.13140370616804</c:v>
                </c:pt>
                <c:pt idx="38">
                  <c:v>118.44452138735085</c:v>
                </c:pt>
                <c:pt idx="39">
                  <c:v>113.03253759444299</c:v>
                </c:pt>
                <c:pt idx="40">
                  <c:v>107.88115738314674</c:v>
                </c:pt>
                <c:pt idx="41">
                  <c:v>102.97691118206775</c:v>
                </c:pt>
                <c:pt idx="42">
                  <c:v>98.307099391223289</c:v>
                </c:pt>
                <c:pt idx="43">
                  <c:v>93.859741526586276</c:v>
                </c:pt>
                <c:pt idx="44">
                  <c:v>89.623529440713284</c:v>
                </c:pt>
                <c:pt idx="45">
                  <c:v>85.587784211468843</c:v>
                </c:pt>
                <c:pt idx="46">
                  <c:v>81.742416340532813</c:v>
                </c:pt>
                <c:pt idx="47">
                  <c:v>78.077888946981318</c:v>
                </c:pt>
                <c:pt idx="48">
                  <c:v>74.585183678427256</c:v>
                </c:pt>
                <c:pt idx="49">
                  <c:v>71.255769093869773</c:v>
                </c:pt>
                <c:pt idx="50">
                  <c:v>68.081571299927205</c:v>
                </c:pt>
                <c:pt idx="51">
                  <c:v>65.054946645565209</c:v>
                </c:pt>
                <c:pt idx="52">
                  <c:v>62.168656301572753</c:v>
                </c:pt>
                <c:pt idx="53">
                  <c:v>59.415842568377727</c:v>
                </c:pt>
                <c:pt idx="54">
                  <c:v>56.790006772181044</c:v>
                </c:pt>
                <c:pt idx="55">
                  <c:v>54.284988622929632</c:v>
                </c:pt>
                <c:pt idx="56">
                  <c:v>51.89494691976715</c:v>
                </c:pt>
                <c:pt idx="57">
                  <c:v>49.614341500472946</c:v>
                </c:pt>
                <c:pt idx="58">
                  <c:v>47.437916341125373</c:v>
                </c:pt>
                <c:pt idx="59">
                  <c:v>45.360683720585548</c:v>
                </c:pt>
                <c:pt idx="60">
                  <c:v>43.377909371539182</c:v>
                </c:pt>
                <c:pt idx="61">
                  <c:v>41.485098547769383</c:v>
                </c:pt>
                <c:pt idx="62">
                  <c:v>39.677982941949132</c:v>
                </c:pt>
                <c:pt idx="63">
                  <c:v>37.952508394939464</c:v>
                </c:pt>
                <c:pt idx="64">
                  <c:v>36.304823341429262</c:v>
                </c:pt>
                <c:pt idx="65">
                  <c:v>34.731267942375574</c:v>
                </c:pt>
                <c:pt idx="66">
                  <c:v>33.228363857273905</c:v>
                </c:pt>
                <c:pt idx="67">
                  <c:v>31.792804614291793</c:v>
                </c:pt>
                <c:pt idx="68">
                  <c:v>30.421446538553276</c:v>
                </c:pt>
                <c:pt idx="69">
                  <c:v>29.111300202547262</c:v>
                </c:pt>
                <c:pt idx="70">
                  <c:v>27.859522364720448</c:v>
                </c:pt>
                <c:pt idx="71">
                  <c:v>26.663408365557029</c:v>
                </c:pt>
                <c:pt idx="72">
                  <c:v>25.520384951926989</c:v>
                </c:pt>
                <c:pt idx="73">
                  <c:v>24.42800350325458</c:v>
                </c:pt>
                <c:pt idx="74">
                  <c:v>23.383933634299471</c:v>
                </c:pt>
                <c:pt idx="75">
                  <c:v>22.385957151793701</c:v>
                </c:pt>
                <c:pt idx="76">
                  <c:v>21.431962343088085</c:v>
                </c:pt>
                <c:pt idx="77">
                  <c:v>20.51993857703771</c:v>
                </c:pt>
                <c:pt idx="78">
                  <c:v>19.647971198263892</c:v>
                </c:pt>
                <c:pt idx="79">
                  <c:v>18.814236697431429</c:v>
                </c:pt>
                <c:pt idx="80">
                  <c:v>18.016998141237583</c:v>
                </c:pt>
                <c:pt idx="81">
                  <c:v>17.254600847022019</c:v>
                </c:pt>
                <c:pt idx="82">
                  <c:v>16.525468287567623</c:v>
                </c:pt>
                <c:pt idx="83">
                  <c:v>15.828098213055419</c:v>
                </c:pt>
                <c:pt idx="84">
                  <c:v>15.161058977489205</c:v>
                </c:pt>
                <c:pt idx="85">
                  <c:v>14.522986058146392</c:v>
                </c:pt>
                <c:pt idx="86">
                  <c:v>13.912578756888895</c:v>
                </c:pt>
                <c:pt idx="87">
                  <c:v>13.328597073369863</c:v>
                </c:pt>
                <c:pt idx="88">
                  <c:v>12.769858740230289</c:v>
                </c:pt>
                <c:pt idx="89">
                  <c:v>12.235236411531346</c:v>
                </c:pt>
                <c:pt idx="90">
                  <c:v>11.723654995721144</c:v>
                </c:pt>
                <c:pt idx="91">
                  <c:v>11.234089125330971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6-3F4F-A466-01CE68632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dateAx>
        <c:axId val="118946699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Offset val="100"/>
        <c:baseTimeUnit val="days"/>
      </c:date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92899055640356E-2"/>
          <c:y val="4.0127684741742303E-2"/>
          <c:w val="0.88183193375877356"/>
          <c:h val="0.82333506731656092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'Wonka data'!$A$2:$A$93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'Weibull HCNB'!$B$8:$B$99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6-9048-BE3B-E20DE1F36F3A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'Wonka data'!$A$2:$A$93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'Weibull HCNB'!$F$8:$F$99</c:f>
              <c:numCache>
                <c:formatCode>General</c:formatCode>
                <c:ptCount val="92"/>
                <c:pt idx="0">
                  <c:v>965.43865315586334</c:v>
                </c:pt>
                <c:pt idx="1">
                  <c:v>839.69597419079798</c:v>
                </c:pt>
                <c:pt idx="2">
                  <c:v>771.69479532838773</c:v>
                </c:pt>
                <c:pt idx="3">
                  <c:v>717.80439151999178</c:v>
                </c:pt>
                <c:pt idx="4">
                  <c:v>671.68309691189586</c:v>
                </c:pt>
                <c:pt idx="5">
                  <c:v>630.83628424470123</c:v>
                </c:pt>
                <c:pt idx="6">
                  <c:v>593.9688488303924</c:v>
                </c:pt>
                <c:pt idx="7">
                  <c:v>560.29649773356732</c:v>
                </c:pt>
                <c:pt idx="8">
                  <c:v>529.29437902603308</c:v>
                </c:pt>
                <c:pt idx="9">
                  <c:v>500.5857433564895</c:v>
                </c:pt>
                <c:pt idx="10">
                  <c:v>473.88582105179768</c:v>
                </c:pt>
                <c:pt idx="11">
                  <c:v>448.97074893509028</c:v>
                </c:pt>
                <c:pt idx="12">
                  <c:v>425.65908636764129</c:v>
                </c:pt>
                <c:pt idx="13">
                  <c:v>403.8001756895157</c:v>
                </c:pt>
                <c:pt idx="14">
                  <c:v>383.2664640412861</c:v>
                </c:pt>
                <c:pt idx="15">
                  <c:v>363.94823829742904</c:v>
                </c:pt>
                <c:pt idx="16">
                  <c:v>345.7498941299167</c:v>
                </c:pt>
                <c:pt idx="17">
                  <c:v>328.58721643198447</c:v>
                </c:pt>
                <c:pt idx="18">
                  <c:v>312.38534763997626</c:v>
                </c:pt>
                <c:pt idx="19">
                  <c:v>297.07723686618891</c:v>
                </c:pt>
                <c:pt idx="20">
                  <c:v>282.60243325710229</c:v>
                </c:pt>
                <c:pt idx="21">
                  <c:v>268.90613109845083</c:v>
                </c:pt>
                <c:pt idx="22">
                  <c:v>255.9384025773881</c:v>
                </c:pt>
                <c:pt idx="23">
                  <c:v>243.65357285069527</c:v>
                </c:pt>
                <c:pt idx="24">
                  <c:v>232.00970471957129</c:v>
                </c:pt>
                <c:pt idx="25">
                  <c:v>220.96816892900466</c:v>
                </c:pt>
                <c:pt idx="26">
                  <c:v>210.49328222838699</c:v>
                </c:pt>
                <c:pt idx="27">
                  <c:v>200.55199969744029</c:v>
                </c:pt>
                <c:pt idx="28">
                  <c:v>191.11365100705353</c:v>
                </c:pt>
                <c:pt idx="29">
                  <c:v>182.14971261203971</c:v>
                </c:pt>
                <c:pt idx="30">
                  <c:v>173.63360960633568</c:v>
                </c:pt>
                <c:pt idx="31">
                  <c:v>165.54054227778116</c:v>
                </c:pt>
                <c:pt idx="32">
                  <c:v>157.84733339620493</c:v>
                </c:pt>
                <c:pt idx="33">
                  <c:v>150.53229303593486</c:v>
                </c:pt>
                <c:pt idx="34">
                  <c:v>143.57509833110294</c:v>
                </c:pt>
                <c:pt idx="35">
                  <c:v>136.95668603102285</c:v>
                </c:pt>
                <c:pt idx="36">
                  <c:v>130.65915609408452</c:v>
                </c:pt>
                <c:pt idx="37">
                  <c:v>124.6656848553046</c:v>
                </c:pt>
                <c:pt idx="38">
                  <c:v>118.96044654079729</c:v>
                </c:pt>
                <c:pt idx="39">
                  <c:v>113.52854209610574</c:v>
                </c:pt>
                <c:pt idx="40">
                  <c:v>108.35593445248092</c:v>
                </c:pt>
                <c:pt idx="41">
                  <c:v>103.42938948523783</c:v>
                </c:pt>
                <c:pt idx="42">
                  <c:v>98.736422024703344</c:v>
                </c:pt>
                <c:pt idx="43">
                  <c:v>94.26524636962364</c:v>
                </c:pt>
                <c:pt idx="44">
                  <c:v>90.004730826856445</c:v>
                </c:pt>
                <c:pt idx="45">
                  <c:v>85.944355863801221</c:v>
                </c:pt>
                <c:pt idx="46">
                  <c:v>82.074175512575337</c:v>
                </c:pt>
                <c:pt idx="47">
                  <c:v>78.384781709708861</c:v>
                </c:pt>
                <c:pt idx="48">
                  <c:v>74.867271293216348</c:v>
                </c:pt>
                <c:pt idx="49">
                  <c:v>71.513215411553304</c:v>
                </c:pt>
                <c:pt idx="50">
                  <c:v>68.314631126967228</c:v>
                </c:pt>
                <c:pt idx="51">
                  <c:v>65.263955020003479</c:v>
                </c:pt>
                <c:pt idx="52">
                  <c:v>62.354018622867713</c:v>
                </c:pt>
                <c:pt idx="53">
                  <c:v>59.578025527656784</c:v>
                </c:pt>
                <c:pt idx="54">
                  <c:v>56.929530031260555</c:v>
                </c:pt>
                <c:pt idx="55">
                  <c:v>54.402417192830896</c:v>
                </c:pt>
                <c:pt idx="56">
                  <c:v>51.990884191935315</c:v>
                </c:pt>
                <c:pt idx="57">
                  <c:v>49.689422886159406</c:v>
                </c:pt>
                <c:pt idx="58">
                  <c:v>47.492803476720248</c:v>
                </c:pt>
                <c:pt idx="59">
                  <c:v>45.396059198887784</c:v>
                </c:pt>
                <c:pt idx="60">
                  <c:v>43.39447196174406</c:v>
                </c:pt>
                <c:pt idx="61">
                  <c:v>41.483558868213308</c:v>
                </c:pt>
                <c:pt idx="62">
                  <c:v>39.659059552737965</c:v>
                </c:pt>
                <c:pt idx="63">
                  <c:v>37.916924278832973</c:v>
                </c:pt>
                <c:pt idx="64">
                  <c:v>36.253302743988193</c:v>
                </c:pt>
                <c:pt idx="65">
                  <c:v>34.664533543521394</c:v>
                </c:pt>
                <c:pt idx="66">
                  <c:v>33.147134248862066</c:v>
                </c:pt>
                <c:pt idx="67">
                  <c:v>31.697792059454109</c:v>
                </c:pt>
                <c:pt idx="68">
                  <c:v>30.313354990482711</c:v>
                </c:pt>
                <c:pt idx="69">
                  <c:v>28.990823561711455</c:v>
                </c:pt>
                <c:pt idx="70">
                  <c:v>27.727342955063961</c:v>
                </c:pt>
                <c:pt idx="71">
                  <c:v>26.520195611470786</c:v>
                </c:pt>
                <c:pt idx="72">
                  <c:v>25.366794239062294</c:v>
                </c:pt>
                <c:pt idx="73">
                  <c:v>24.264675207469331</c:v>
                </c:pt>
                <c:pt idx="74">
                  <c:v>23.211492304142656</c:v>
                </c:pt>
                <c:pt idx="75">
                  <c:v>22.205010830939067</c:v>
                </c:pt>
                <c:pt idx="76">
                  <c:v>21.243102020168656</c:v>
                </c:pt>
                <c:pt idx="77">
                  <c:v>20.323737751173908</c:v>
                </c:pt>
                <c:pt idx="78">
                  <c:v>19.444985549491033</c:v>
                </c:pt>
                <c:pt idx="79">
                  <c:v>18.605003852056878</c:v>
                </c:pt>
                <c:pt idx="80">
                  <c:v>17.802037522907099</c:v>
                </c:pt>
                <c:pt idx="81">
                  <c:v>17.034413604816166</c:v>
                </c:pt>
                <c:pt idx="82">
                  <c:v>16.300537293470473</c:v>
                </c:pt>
                <c:pt idx="83">
                  <c:v>15.598888121284848</c:v>
                </c:pt>
                <c:pt idx="84">
                  <c:v>14.928016339160743</c:v>
                </c:pt>
                <c:pt idx="85">
                  <c:v>14.286539484997807</c:v>
                </c:pt>
                <c:pt idx="86">
                  <c:v>13.673139128467238</c:v>
                </c:pt>
                <c:pt idx="87">
                  <c:v>13.086557782376884</c:v>
                </c:pt>
                <c:pt idx="88">
                  <c:v>12.525595971341064</c:v>
                </c:pt>
                <c:pt idx="89">
                  <c:v>11.989109449211943</c:v>
                </c:pt>
                <c:pt idx="90">
                  <c:v>11.47600655706238</c:v>
                </c:pt>
                <c:pt idx="91">
                  <c:v>10.985245714240088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E6-9048-BE3B-E20DE1F36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date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Offset val="100"/>
        <c:baseTimeUnit val="days"/>
      </c:date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92769106169397"/>
          <c:y val="0.18308191534006418"/>
          <c:w val="0.10129544246529622"/>
          <c:h val="0.120107602208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55155943344917E-2"/>
          <c:y val="3.4810126582278479E-2"/>
          <c:w val="0.89016150008275996"/>
          <c:h val="0.824942190770457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Cov'!$A$12:$A$103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'Burr XII Cov'!$B$12:$B$103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C-5C40-9B50-9A0A8DCD4676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Cov'!$A$12:$A$103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'Burr XII Cov'!$N$12:$N$103</c:f>
              <c:numCache>
                <c:formatCode>General</c:formatCode>
                <c:ptCount val="92"/>
                <c:pt idx="0">
                  <c:v>1091.001450971768</c:v>
                </c:pt>
                <c:pt idx="1">
                  <c:v>900.36216998371503</c:v>
                </c:pt>
                <c:pt idx="2">
                  <c:v>895.34626730904949</c:v>
                </c:pt>
                <c:pt idx="3">
                  <c:v>427.08480069970079</c:v>
                </c:pt>
                <c:pt idx="4">
                  <c:v>455.75076048664511</c:v>
                </c:pt>
                <c:pt idx="5">
                  <c:v>461.97467080536512</c:v>
                </c:pt>
                <c:pt idx="6">
                  <c:v>454.25739617724338</c:v>
                </c:pt>
                <c:pt idx="7">
                  <c:v>658.05338597562104</c:v>
                </c:pt>
                <c:pt idx="8">
                  <c:v>916.30596682447663</c:v>
                </c:pt>
                <c:pt idx="9">
                  <c:v>343.68277431626734</c:v>
                </c:pt>
                <c:pt idx="10">
                  <c:v>589.73122933435593</c:v>
                </c:pt>
                <c:pt idx="11">
                  <c:v>261.02405882355015</c:v>
                </c:pt>
                <c:pt idx="12">
                  <c:v>254.43874642545606</c:v>
                </c:pt>
                <c:pt idx="13">
                  <c:v>247.15331264158479</c:v>
                </c:pt>
                <c:pt idx="14">
                  <c:v>365.08611499725396</c:v>
                </c:pt>
                <c:pt idx="15">
                  <c:v>539.94214532959722</c:v>
                </c:pt>
                <c:pt idx="16">
                  <c:v>210.77892172968183</c:v>
                </c:pt>
                <c:pt idx="17">
                  <c:v>370.52676057814369</c:v>
                </c:pt>
                <c:pt idx="18">
                  <c:v>167.5678592202301</c:v>
                </c:pt>
                <c:pt idx="19">
                  <c:v>164.13728902276992</c:v>
                </c:pt>
                <c:pt idx="20">
                  <c:v>160.59203919578934</c:v>
                </c:pt>
                <c:pt idx="21">
                  <c:v>241.10822871754033</c:v>
                </c:pt>
                <c:pt idx="22">
                  <c:v>368.85793569875756</c:v>
                </c:pt>
                <c:pt idx="23">
                  <c:v>289.05983422519154</c:v>
                </c:pt>
                <c:pt idx="24">
                  <c:v>122.65674026476492</c:v>
                </c:pt>
                <c:pt idx="25">
                  <c:v>120.74992244875959</c:v>
                </c:pt>
                <c:pt idx="26">
                  <c:v>118.79110256435288</c:v>
                </c:pt>
                <c:pt idx="27">
                  <c:v>116.79817031214345</c:v>
                </c:pt>
                <c:pt idx="28">
                  <c:v>177.01775164875033</c:v>
                </c:pt>
                <c:pt idx="29">
                  <c:v>276.1158267629238</c:v>
                </c:pt>
                <c:pt idx="30">
                  <c:v>220.90262276541205</c:v>
                </c:pt>
                <c:pt idx="31">
                  <c:v>193.2935284447268</c:v>
                </c:pt>
                <c:pt idx="32">
                  <c:v>89.630909880661363</c:v>
                </c:pt>
                <c:pt idx="33">
                  <c:v>88.572914980589161</c:v>
                </c:pt>
                <c:pt idx="34">
                  <c:v>87.492145089390633</c:v>
                </c:pt>
                <c:pt idx="35">
                  <c:v>133.62027609589154</c:v>
                </c:pt>
                <c:pt idx="36">
                  <c:v>211.54477434293662</c:v>
                </c:pt>
                <c:pt idx="37">
                  <c:v>171.99990011336763</c:v>
                </c:pt>
                <c:pt idx="38">
                  <c:v>74.274046682287761</c:v>
                </c:pt>
                <c:pt idx="39">
                  <c:v>73.53011825573796</c:v>
                </c:pt>
                <c:pt idx="40">
                  <c:v>72.772467860515718</c:v>
                </c:pt>
                <c:pt idx="41">
                  <c:v>72.004133145348035</c:v>
                </c:pt>
                <c:pt idx="42">
                  <c:v>110.33801544973466</c:v>
                </c:pt>
                <c:pt idx="43">
                  <c:v>176.0025524380593</c:v>
                </c:pt>
                <c:pt idx="44">
                  <c:v>144.32502403979862</c:v>
                </c:pt>
                <c:pt idx="45">
                  <c:v>62.577623428816679</c:v>
                </c:pt>
                <c:pt idx="46">
                  <c:v>62.02231265220459</c:v>
                </c:pt>
                <c:pt idx="47">
                  <c:v>61.459713234723878</c:v>
                </c:pt>
                <c:pt idx="48">
                  <c:v>60.891375265720306</c:v>
                </c:pt>
                <c:pt idx="49">
                  <c:v>93.5484579721535</c:v>
                </c:pt>
                <c:pt idx="50">
                  <c:v>150.06702921261385</c:v>
                </c:pt>
                <c:pt idx="51">
                  <c:v>123.85604856973708</c:v>
                </c:pt>
                <c:pt idx="52">
                  <c:v>53.873112469310371</c:v>
                </c:pt>
                <c:pt idx="53">
                  <c:v>53.446034758714013</c:v>
                </c:pt>
                <c:pt idx="54">
                  <c:v>53.014687510050116</c:v>
                </c:pt>
                <c:pt idx="55">
                  <c:v>52.579939553121235</c:v>
                </c:pt>
                <c:pt idx="56">
                  <c:v>80.940763313391841</c:v>
                </c:pt>
                <c:pt idx="57">
                  <c:v>130.4123899054932</c:v>
                </c:pt>
                <c:pt idx="58">
                  <c:v>108.17999330975381</c:v>
                </c:pt>
                <c:pt idx="59">
                  <c:v>47.173409594747362</c:v>
                </c:pt>
                <c:pt idx="60">
                  <c:v>46.836352935591961</c:v>
                </c:pt>
                <c:pt idx="61">
                  <c:v>95.909890570616824</c:v>
                </c:pt>
                <c:pt idx="62">
                  <c:v>45.125065954637613</c:v>
                </c:pt>
                <c:pt idx="63">
                  <c:v>69.614234464626662</c:v>
                </c:pt>
                <c:pt idx="64">
                  <c:v>112.651581960177</c:v>
                </c:pt>
                <c:pt idx="65">
                  <c:v>93.914480414375447</c:v>
                </c:pt>
                <c:pt idx="66">
                  <c:v>84.799341579844253</c:v>
                </c:pt>
                <c:pt idx="67">
                  <c:v>39.991542677630946</c:v>
                </c:pt>
                <c:pt idx="68">
                  <c:v>39.756129878582016</c:v>
                </c:pt>
                <c:pt idx="69">
                  <c:v>39.518336636895633</c:v>
                </c:pt>
                <c:pt idx="70">
                  <c:v>61.061117872268646</c:v>
                </c:pt>
                <c:pt idx="71">
                  <c:v>99.135694076923912</c:v>
                </c:pt>
                <c:pt idx="72">
                  <c:v>82.962362449695576</c:v>
                </c:pt>
                <c:pt idx="73">
                  <c:v>36.34553838054444</c:v>
                </c:pt>
                <c:pt idx="74">
                  <c:v>36.149104582039456</c:v>
                </c:pt>
                <c:pt idx="75">
                  <c:v>35.950826716119046</c:v>
                </c:pt>
                <c:pt idx="76">
                  <c:v>35.750932130812487</c:v>
                </c:pt>
                <c:pt idx="77">
                  <c:v>55.288147146215216</c:v>
                </c:pt>
                <c:pt idx="78">
                  <c:v>89.946745063235184</c:v>
                </c:pt>
                <c:pt idx="79">
                  <c:v>75.455694163217842</c:v>
                </c:pt>
                <c:pt idx="80">
                  <c:v>33.09702220872235</c:v>
                </c:pt>
                <c:pt idx="81">
                  <c:v>32.92965075784582</c:v>
                </c:pt>
                <c:pt idx="82">
                  <c:v>32.760981956803107</c:v>
                </c:pt>
                <c:pt idx="83">
                  <c:v>32.591172512003162</c:v>
                </c:pt>
                <c:pt idx="84">
                  <c:v>50.439842967964225</c:v>
                </c:pt>
                <c:pt idx="85">
                  <c:v>82.203523723228813</c:v>
                </c:pt>
                <c:pt idx="86">
                  <c:v>69.104433954503278</c:v>
                </c:pt>
                <c:pt idx="87">
                  <c:v>30.343222672130075</c:v>
                </c:pt>
                <c:pt idx="88">
                  <c:v>30.199319718243743</c:v>
                </c:pt>
                <c:pt idx="89">
                  <c:v>30.054474398677478</c:v>
                </c:pt>
                <c:pt idx="90">
                  <c:v>29.908798066219376</c:v>
                </c:pt>
                <c:pt idx="91">
                  <c:v>46.319107404108053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C-5C40-9B50-9A0A8DCD4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cat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Algn val="ctr"/>
        <c:lblOffset val="100"/>
        <c:noMultiLvlLbl val="0"/>
      </c:cat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55155943344917E-2"/>
          <c:y val="3.4810126582278479E-2"/>
          <c:w val="0.89016150008275996"/>
          <c:h val="0.824942190770457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'Burr XII HCNB Cov'!$A$12:$A$103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'Burr XII HCNB Cov'!$B$12:$B$103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8-F24D-8E53-8970D8E82112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'Burr XII HCNB Cov'!$A$12:$A$103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'Burr XII HCNB Cov'!$N$12:$N$103</c:f>
              <c:numCache>
                <c:formatCode>General</c:formatCode>
                <c:ptCount val="92"/>
                <c:pt idx="0">
                  <c:v>1090.9104202225626</c:v>
                </c:pt>
                <c:pt idx="1">
                  <c:v>1096.8361202214046</c:v>
                </c:pt>
                <c:pt idx="2">
                  <c:v>830.27001443746894</c:v>
                </c:pt>
                <c:pt idx="3">
                  <c:v>421.71701946638848</c:v>
                </c:pt>
                <c:pt idx="4">
                  <c:v>411.9134160671972</c:v>
                </c:pt>
                <c:pt idx="5">
                  <c:v>401.58933074514391</c:v>
                </c:pt>
                <c:pt idx="6">
                  <c:v>391.02853554716097</c:v>
                </c:pt>
                <c:pt idx="7">
                  <c:v>603.02677508367526</c:v>
                </c:pt>
                <c:pt idx="8">
                  <c:v>848.08722980945424</c:v>
                </c:pt>
                <c:pt idx="9">
                  <c:v>424.26227174809651</c:v>
                </c:pt>
                <c:pt idx="10">
                  <c:v>694.38973375660487</c:v>
                </c:pt>
                <c:pt idx="11">
                  <c:v>302.96872912225632</c:v>
                </c:pt>
                <c:pt idx="12">
                  <c:v>294.00277596402373</c:v>
                </c:pt>
                <c:pt idx="13">
                  <c:v>285.21992916648168</c:v>
                </c:pt>
                <c:pt idx="14">
                  <c:v>438.44437602262866</c:v>
                </c:pt>
                <c:pt idx="15">
                  <c:v>614.67969159754307</c:v>
                </c:pt>
                <c:pt idx="16">
                  <c:v>306.67826136193679</c:v>
                </c:pt>
                <c:pt idx="17">
                  <c:v>500.80893012068304</c:v>
                </c:pt>
                <c:pt idx="18">
                  <c:v>218.07874143976031</c:v>
                </c:pt>
                <c:pt idx="19">
                  <c:v>211.31592048867915</c:v>
                </c:pt>
                <c:pt idx="20">
                  <c:v>204.73454750313675</c:v>
                </c:pt>
                <c:pt idx="21">
                  <c:v>314.30943942860193</c:v>
                </c:pt>
                <c:pt idx="22">
                  <c:v>439.99880991866803</c:v>
                </c:pt>
                <c:pt idx="23">
                  <c:v>326.21415978162929</c:v>
                </c:pt>
                <c:pt idx="24">
                  <c:v>163.60211342339724</c:v>
                </c:pt>
                <c:pt idx="25">
                  <c:v>158.41879527172532</c:v>
                </c:pt>
                <c:pt idx="26">
                  <c:v>153.38577222114708</c:v>
                </c:pt>
                <c:pt idx="27">
                  <c:v>148.49993560009932</c:v>
                </c:pt>
                <c:pt idx="28">
                  <c:v>227.80148765612353</c:v>
                </c:pt>
                <c:pt idx="29">
                  <c:v>318.60027347689612</c:v>
                </c:pt>
                <c:pt idx="30">
                  <c:v>235.98911931012324</c:v>
                </c:pt>
                <c:pt idx="31">
                  <c:v>253.02942144289631</c:v>
                </c:pt>
                <c:pt idx="32">
                  <c:v>109.98857886643788</c:v>
                </c:pt>
                <c:pt idx="33">
                  <c:v>106.43942516119776</c:v>
                </c:pt>
                <c:pt idx="34">
                  <c:v>102.99857266562462</c:v>
                </c:pt>
                <c:pt idx="35">
                  <c:v>157.91697015956063</c:v>
                </c:pt>
                <c:pt idx="36">
                  <c:v>220.71224373048648</c:v>
                </c:pt>
                <c:pt idx="37">
                  <c:v>163.37084729367291</c:v>
                </c:pt>
                <c:pt idx="38">
                  <c:v>81.834343146891527</c:v>
                </c:pt>
                <c:pt idx="39">
                  <c:v>79.1677162762211</c:v>
                </c:pt>
                <c:pt idx="40">
                  <c:v>76.584328793369295</c:v>
                </c:pt>
                <c:pt idx="41">
                  <c:v>74.081829294353469</c:v>
                </c:pt>
                <c:pt idx="42">
                  <c:v>113.5359284109183</c:v>
                </c:pt>
                <c:pt idx="43">
                  <c:v>158.60017267439741</c:v>
                </c:pt>
                <c:pt idx="44">
                  <c:v>117.33227715043371</c:v>
                </c:pt>
                <c:pt idx="45">
                  <c:v>58.749747499112217</c:v>
                </c:pt>
                <c:pt idx="46">
                  <c:v>56.818162458310837</c:v>
                </c:pt>
                <c:pt idx="47">
                  <c:v>54.94799483252433</c:v>
                </c:pt>
                <c:pt idx="48">
                  <c:v>53.137420900215005</c:v>
                </c:pt>
                <c:pt idx="49">
                  <c:v>81.410698526240836</c:v>
                </c:pt>
                <c:pt idx="50">
                  <c:v>113.67534667700852</c:v>
                </c:pt>
                <c:pt idx="51">
                  <c:v>84.059619040408037</c:v>
                </c:pt>
                <c:pt idx="52">
                  <c:v>42.07605944560877</c:v>
                </c:pt>
                <c:pt idx="53">
                  <c:v>40.682709459932688</c:v>
                </c:pt>
                <c:pt idx="54">
                  <c:v>39.334262999066169</c:v>
                </c:pt>
                <c:pt idx="55">
                  <c:v>38.029344333917471</c:v>
                </c:pt>
                <c:pt idx="56">
                  <c:v>58.248290272908122</c:v>
                </c:pt>
                <c:pt idx="57">
                  <c:v>81.303917543062994</c:v>
                </c:pt>
                <c:pt idx="58">
                  <c:v>60.099259004811614</c:v>
                </c:pt>
                <c:pt idx="59">
                  <c:v>30.074472887736682</c:v>
                </c:pt>
                <c:pt idx="60">
                  <c:v>29.072595662704703</c:v>
                </c:pt>
                <c:pt idx="61">
                  <c:v>60.099759227200124</c:v>
                </c:pt>
                <c:pt idx="62">
                  <c:v>26.08200328890198</c:v>
                </c:pt>
                <c:pt idx="63">
                  <c:v>39.939798062996189</c:v>
                </c:pt>
                <c:pt idx="64">
                  <c:v>55.731277224024822</c:v>
                </c:pt>
                <c:pt idx="65">
                  <c:v>41.182704264577929</c:v>
                </c:pt>
                <c:pt idx="66">
                  <c:v>44.05900256181372</c:v>
                </c:pt>
                <c:pt idx="67">
                  <c:v>19.117332735343883</c:v>
                </c:pt>
                <c:pt idx="68">
                  <c:v>18.47679914351863</c:v>
                </c:pt>
                <c:pt idx="69">
                  <c:v>17.857320257574916</c:v>
                </c:pt>
                <c:pt idx="70">
                  <c:v>27.339758605424148</c:v>
                </c:pt>
                <c:pt idx="71">
                  <c:v>38.138964280959307</c:v>
                </c:pt>
                <c:pt idx="72">
                  <c:v>28.174719267762271</c:v>
                </c:pt>
                <c:pt idx="73">
                  <c:v>14.092761819467503</c:v>
                </c:pt>
                <c:pt idx="74">
                  <c:v>13.618802263490327</c:v>
                </c:pt>
                <c:pt idx="75">
                  <c:v>13.16051328959511</c:v>
                </c:pt>
                <c:pt idx="76">
                  <c:v>12.717390344407775</c:v>
                </c:pt>
                <c:pt idx="77">
                  <c:v>19.467035136450093</c:v>
                </c:pt>
                <c:pt idx="78">
                  <c:v>27.149875116563859</c:v>
                </c:pt>
                <c:pt idx="79">
                  <c:v>20.051480771274278</c:v>
                </c:pt>
                <c:pt idx="80">
                  <c:v>10.02773197944229</c:v>
                </c:pt>
                <c:pt idx="81">
                  <c:v>9.6891650042230104</c:v>
                </c:pt>
                <c:pt idx="82">
                  <c:v>9.3618578675264139</c:v>
                </c:pt>
                <c:pt idx="83">
                  <c:v>9.0454444577503512</c:v>
                </c:pt>
                <c:pt idx="84">
                  <c:v>13.844048783381858</c:v>
                </c:pt>
                <c:pt idx="85">
                  <c:v>19.303465256301223</c:v>
                </c:pt>
                <c:pt idx="86">
                  <c:v>14.253203147751581</c:v>
                </c:pt>
                <c:pt idx="87">
                  <c:v>7.1268299603965968</c:v>
                </c:pt>
                <c:pt idx="88">
                  <c:v>6.8853642691768524</c:v>
                </c:pt>
                <c:pt idx="89">
                  <c:v>6.6519698425110407</c:v>
                </c:pt>
                <c:pt idx="90">
                  <c:v>6.4263821227983353</c:v>
                </c:pt>
                <c:pt idx="91">
                  <c:v>9.8341686748160129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B8-F24D-8E53-8970D8E82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cat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Algn val="ctr"/>
        <c:lblOffset val="100"/>
        <c:noMultiLvlLbl val="0"/>
      </c:cat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55155943344917E-2"/>
          <c:y val="3.4810126582278479E-2"/>
          <c:w val="0.89016150008275996"/>
          <c:h val="0.824942190770457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'Weibull HCNB Cov'!$A$12:$A$103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'Weibull HCNB Cov'!$B$12:$B$103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1-1F45-9A6C-444E5D666759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HCNB Cov'!$A$12:$A$103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'Weibull HCNB Cov'!$N$12:$N$103</c:f>
              <c:numCache>
                <c:formatCode>General</c:formatCode>
                <c:ptCount val="92"/>
                <c:pt idx="0">
                  <c:v>1091.0065164332427</c:v>
                </c:pt>
                <c:pt idx="1">
                  <c:v>1096.8061120057901</c:v>
                </c:pt>
                <c:pt idx="2">
                  <c:v>830.25465252928348</c:v>
                </c:pt>
                <c:pt idx="3">
                  <c:v>421.6973323732002</c:v>
                </c:pt>
                <c:pt idx="4">
                  <c:v>411.89401015068739</c:v>
                </c:pt>
                <c:pt idx="5">
                  <c:v>401.57056573553729</c:v>
                </c:pt>
                <c:pt idx="6">
                  <c:v>391.01062365645703</c:v>
                </c:pt>
                <c:pt idx="7">
                  <c:v>602.99914058302704</c:v>
                </c:pt>
                <c:pt idx="8">
                  <c:v>848.06730304761641</c:v>
                </c:pt>
                <c:pt idx="9">
                  <c:v>424.28927407138769</c:v>
                </c:pt>
                <c:pt idx="10">
                  <c:v>694.37863506289216</c:v>
                </c:pt>
                <c:pt idx="11">
                  <c:v>302.95869192117493</c:v>
                </c:pt>
                <c:pt idx="12">
                  <c:v>293.99359819219791</c:v>
                </c:pt>
                <c:pt idx="13">
                  <c:v>285.21159156414677</c:v>
                </c:pt>
                <c:pt idx="14">
                  <c:v>438.43183461780563</c:v>
                </c:pt>
                <c:pt idx="15">
                  <c:v>614.67592506615631</c:v>
                </c:pt>
                <c:pt idx="16">
                  <c:v>306.70309663297644</c:v>
                </c:pt>
                <c:pt idx="17">
                  <c:v>500.80952488347071</c:v>
                </c:pt>
                <c:pt idx="18">
                  <c:v>218.07521879961129</c:v>
                </c:pt>
                <c:pt idx="19">
                  <c:v>211.31290829809606</c:v>
                </c:pt>
                <c:pt idx="20">
                  <c:v>204.73201721386974</c:v>
                </c:pt>
                <c:pt idx="21">
                  <c:v>314.3056575429959</c:v>
                </c:pt>
                <c:pt idx="22">
                  <c:v>440.00308644391447</c:v>
                </c:pt>
                <c:pt idx="23">
                  <c:v>326.22199500290242</c:v>
                </c:pt>
                <c:pt idx="24">
                  <c:v>163.60192171012977</c:v>
                </c:pt>
                <c:pt idx="25">
                  <c:v>158.41886372135878</c:v>
                </c:pt>
                <c:pt idx="26">
                  <c:v>153.38608029471928</c:v>
                </c:pt>
                <c:pt idx="27">
                  <c:v>148.50046345595973</c:v>
                </c:pt>
                <c:pt idx="28">
                  <c:v>227.80224941791744</c:v>
                </c:pt>
                <c:pt idx="29">
                  <c:v>318.60796546827328</c:v>
                </c:pt>
                <c:pt idx="30">
                  <c:v>235.99793603571729</c:v>
                </c:pt>
                <c:pt idx="31">
                  <c:v>253.03747303817292</c:v>
                </c:pt>
                <c:pt idx="32">
                  <c:v>109.99000068358799</c:v>
                </c:pt>
                <c:pt idx="33">
                  <c:v>106.44090983288335</c:v>
                </c:pt>
                <c:pt idx="34">
                  <c:v>103.00011002961628</c:v>
                </c:pt>
                <c:pt idx="35">
                  <c:v>157.91917008380062</c:v>
                </c:pt>
                <c:pt idx="36">
                  <c:v>220.71962628361362</c:v>
                </c:pt>
                <c:pt idx="37">
                  <c:v>163.37823935362593</c:v>
                </c:pt>
                <c:pt idx="38">
                  <c:v>81.835849411918133</c:v>
                </c:pt>
                <c:pt idx="39">
                  <c:v>79.169214958585428</c:v>
                </c:pt>
                <c:pt idx="40">
                  <c:v>76.58581478096616</c:v>
                </c:pt>
                <c:pt idx="41">
                  <c:v>74.083297872759573</c:v>
                </c:pt>
                <c:pt idx="42">
                  <c:v>113.53798065117937</c:v>
                </c:pt>
                <c:pt idx="43">
                  <c:v>158.60594363794334</c:v>
                </c:pt>
                <c:pt idx="44">
                  <c:v>117.33777483420027</c:v>
                </c:pt>
                <c:pt idx="45">
                  <c:v>58.750871181229016</c:v>
                </c:pt>
                <c:pt idx="46">
                  <c:v>56.819245241679361</c:v>
                </c:pt>
                <c:pt idx="47">
                  <c:v>54.949035004941969</c:v>
                </c:pt>
                <c:pt idx="48">
                  <c:v>53.138417001485919</c:v>
                </c:pt>
                <c:pt idx="49">
                  <c:v>81.412016726689629</c:v>
                </c:pt>
                <c:pt idx="50">
                  <c:v>113.67912408043746</c:v>
                </c:pt>
                <c:pt idx="51">
                  <c:v>84.063174945417373</c:v>
                </c:pt>
                <c:pt idx="52">
                  <c:v>42.076633203308454</c:v>
                </c:pt>
                <c:pt idx="53">
                  <c:v>40.683235725444412</c:v>
                </c:pt>
                <c:pt idx="54">
                  <c:v>39.334741868923828</c:v>
                </c:pt>
                <c:pt idx="55">
                  <c:v>38.029776009237956</c:v>
                </c:pt>
                <c:pt idx="56">
                  <c:v>58.248753565709464</c:v>
                </c:pt>
                <c:pt idx="57">
                  <c:v>81.305841894266379</c:v>
                </c:pt>
                <c:pt idx="58">
                  <c:v>60.101139784390909</c:v>
                </c:pt>
                <c:pt idx="59">
                  <c:v>30.074522678211203</c:v>
                </c:pt>
                <c:pt idx="60">
                  <c:v>29.07260431266878</c:v>
                </c:pt>
                <c:pt idx="61">
                  <c:v>60.100814541780288</c:v>
                </c:pt>
                <c:pt idx="62">
                  <c:v>26.081854369544576</c:v>
                </c:pt>
                <c:pt idx="63">
                  <c:v>39.939394814955676</c:v>
                </c:pt>
                <c:pt idx="64">
                  <c:v>55.731504501507764</c:v>
                </c:pt>
                <c:pt idx="65">
                  <c:v>41.183117074175549</c:v>
                </c:pt>
                <c:pt idx="66">
                  <c:v>44.058894773710279</c:v>
                </c:pt>
                <c:pt idx="67">
                  <c:v>19.116821286488396</c:v>
                </c:pt>
                <c:pt idx="68">
                  <c:v>18.47626262104496</c:v>
                </c:pt>
                <c:pt idx="69">
                  <c:v>17.856759726406214</c:v>
                </c:pt>
                <c:pt idx="70">
                  <c:v>27.338752788483301</c:v>
                </c:pt>
                <c:pt idx="71">
                  <c:v>38.138041763488559</c:v>
                </c:pt>
                <c:pt idx="72">
                  <c:v>28.174157003793553</c:v>
                </c:pt>
                <c:pt idx="73">
                  <c:v>14.092030638793162</c:v>
                </c:pt>
                <c:pt idx="74">
                  <c:v>13.618055987485445</c:v>
                </c:pt>
                <c:pt idx="75">
                  <c:v>13.159752870792186</c:v>
                </c:pt>
                <c:pt idx="76">
                  <c:v>12.716616716962337</c:v>
                </c:pt>
                <c:pt idx="77">
                  <c:v>19.465727973777547</c:v>
                </c:pt>
                <c:pt idx="78">
                  <c:v>27.148355650499777</c:v>
                </c:pt>
                <c:pt idx="79">
                  <c:v>20.050412431008024</c:v>
                </c:pt>
                <c:pt idx="80">
                  <c:v>10.026867089604764</c:v>
                </c:pt>
                <c:pt idx="81">
                  <c:v>9.6882942005077624</c:v>
                </c:pt>
                <c:pt idx="82">
                  <c:v>9.3609818906242879</c:v>
                </c:pt>
                <c:pt idx="83">
                  <c:v>9.0445640295339089</c:v>
                </c:pt>
                <c:pt idx="84">
                  <c:v>13.842600969055097</c:v>
                </c:pt>
                <c:pt idx="85">
                  <c:v>19.301634517052136</c:v>
                </c:pt>
                <c:pt idx="86">
                  <c:v>14.25186729979988</c:v>
                </c:pt>
                <c:pt idx="87">
                  <c:v>7.125919498768285</c:v>
                </c:pt>
                <c:pt idx="88">
                  <c:v>6.8844547299828918</c:v>
                </c:pt>
                <c:pt idx="89">
                  <c:v>6.6510617472981259</c:v>
                </c:pt>
                <c:pt idx="90">
                  <c:v>6.4254759698484376</c:v>
                </c:pt>
                <c:pt idx="91">
                  <c:v>9.832701457868076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41-1F45-9A6C-444E5D666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cat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Algn val="ctr"/>
        <c:lblOffset val="100"/>
        <c:noMultiLvlLbl val="0"/>
      </c:cat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55155943344917E-2"/>
          <c:y val="3.4810126582278479E-2"/>
          <c:w val="0.89016150008275996"/>
          <c:h val="0.824942190770457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'2-seg cov HCNB'!$B$17:$B$108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'2-seg cov HCNB'!$C$17:$C$108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2F-864D-89F9-6A4760AA1DFB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'2-seg cov HCNB'!$B$17:$B$108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'2-seg cov HCNB'!$Q$17:$Q$108</c:f>
              <c:numCache>
                <c:formatCode>General</c:formatCode>
                <c:ptCount val="92"/>
                <c:pt idx="0">
                  <c:v>1090.9906541109865</c:v>
                </c:pt>
                <c:pt idx="1">
                  <c:v>1047.4957830374685</c:v>
                </c:pt>
                <c:pt idx="2">
                  <c:v>781.68267924031147</c:v>
                </c:pt>
                <c:pt idx="3">
                  <c:v>250.09947625703569</c:v>
                </c:pt>
                <c:pt idx="4">
                  <c:v>298.62717256785157</c:v>
                </c:pt>
                <c:pt idx="5">
                  <c:v>354.86102005017199</c:v>
                </c:pt>
                <c:pt idx="6">
                  <c:v>414.06130877718675</c:v>
                </c:pt>
                <c:pt idx="7">
                  <c:v>602.84336653004186</c:v>
                </c:pt>
                <c:pt idx="8">
                  <c:v>708.83061984772098</c:v>
                </c:pt>
                <c:pt idx="9">
                  <c:v>395.22546775465145</c:v>
                </c:pt>
                <c:pt idx="10">
                  <c:v>734.44899542393921</c:v>
                </c:pt>
                <c:pt idx="11">
                  <c:v>658.33023901481215</c:v>
                </c:pt>
                <c:pt idx="12">
                  <c:v>631.32084556037501</c:v>
                </c:pt>
                <c:pt idx="13">
                  <c:v>582.89963420738582</c:v>
                </c:pt>
                <c:pt idx="14">
                  <c:v>589.76858772264995</c:v>
                </c:pt>
                <c:pt idx="15">
                  <c:v>540.09935787691779</c:v>
                </c:pt>
                <c:pt idx="16">
                  <c:v>342.17275728399136</c:v>
                </c:pt>
                <c:pt idx="17">
                  <c:v>531.18001928912918</c:v>
                </c:pt>
                <c:pt idx="18">
                  <c:v>359.52551823635605</c:v>
                </c:pt>
                <c:pt idx="19">
                  <c:v>268.54424877161694</c:v>
                </c:pt>
                <c:pt idx="20">
                  <c:v>200.05594219703465</c:v>
                </c:pt>
                <c:pt idx="21">
                  <c:v>260.75557689274473</c:v>
                </c:pt>
                <c:pt idx="22">
                  <c:v>420.98878685562778</c:v>
                </c:pt>
                <c:pt idx="23">
                  <c:v>341.53559034307693</c:v>
                </c:pt>
                <c:pt idx="24">
                  <c:v>71.744322954840626</c:v>
                </c:pt>
                <c:pt idx="25">
                  <c:v>68.431862510859304</c:v>
                </c:pt>
                <c:pt idx="26">
                  <c:v>66.226003806990619</c:v>
                </c:pt>
                <c:pt idx="27">
                  <c:v>64.615790590363815</c:v>
                </c:pt>
                <c:pt idx="28">
                  <c:v>157.45075986834667</c:v>
                </c:pt>
                <c:pt idx="29">
                  <c:v>326.67959529636136</c:v>
                </c:pt>
                <c:pt idx="30">
                  <c:v>199.69995832901378</c:v>
                </c:pt>
                <c:pt idx="31">
                  <c:v>182.35850542984156</c:v>
                </c:pt>
                <c:pt idx="32">
                  <c:v>50.006461071921969</c:v>
                </c:pt>
                <c:pt idx="33">
                  <c:v>49.174223051404176</c:v>
                </c:pt>
                <c:pt idx="34">
                  <c:v>48.360565343189002</c:v>
                </c:pt>
                <c:pt idx="35">
                  <c:v>118.46607871882631</c:v>
                </c:pt>
                <c:pt idx="36">
                  <c:v>246.29264740865241</c:v>
                </c:pt>
                <c:pt idx="37">
                  <c:v>150.71768297293119</c:v>
                </c:pt>
                <c:pt idx="38">
                  <c:v>39.882470273289172</c:v>
                </c:pt>
                <c:pt idx="39">
                  <c:v>39.238541621033903</c:v>
                </c:pt>
                <c:pt idx="40">
                  <c:v>38.607746326038693</c:v>
                </c:pt>
                <c:pt idx="41">
                  <c:v>37.989675036650958</c:v>
                </c:pt>
                <c:pt idx="42">
                  <c:v>93.122510016635516</c:v>
                </c:pt>
                <c:pt idx="43">
                  <c:v>193.80448323595147</c:v>
                </c:pt>
                <c:pt idx="44">
                  <c:v>118.73062480005636</c:v>
                </c:pt>
                <c:pt idx="45">
                  <c:v>31.43990212445269</c:v>
                </c:pt>
                <c:pt idx="46">
                  <c:v>30.945953630689971</c:v>
                </c:pt>
                <c:pt idx="47">
                  <c:v>30.461416165411535</c:v>
                </c:pt>
                <c:pt idx="48">
                  <c:v>29.986034972867557</c:v>
                </c:pt>
                <c:pt idx="49">
                  <c:v>73.541039049115909</c:v>
                </c:pt>
                <c:pt idx="50">
                  <c:v>153.17985463892404</c:v>
                </c:pt>
                <c:pt idx="51">
                  <c:v>93.927904397653194</c:v>
                </c:pt>
                <c:pt idx="52">
                  <c:v>24.885863223639284</c:v>
                </c:pt>
                <c:pt idx="53">
                  <c:v>24.503311597384723</c:v>
                </c:pt>
                <c:pt idx="54">
                  <c:v>24.127683182240123</c:v>
                </c:pt>
                <c:pt idx="55">
                  <c:v>23.758809699830906</c:v>
                </c:pt>
                <c:pt idx="56">
                  <c:v>58.292721001487749</c:v>
                </c:pt>
                <c:pt idx="57">
                  <c:v>121.50323672779074</c:v>
                </c:pt>
                <c:pt idx="58">
                  <c:v>74.560833468562123</c:v>
                </c:pt>
                <c:pt idx="59">
                  <c:v>19.763628675409372</c:v>
                </c:pt>
                <c:pt idx="60">
                  <c:v>19.465228451986949</c:v>
                </c:pt>
                <c:pt idx="61">
                  <c:v>66.30249177698721</c:v>
                </c:pt>
                <c:pt idx="62">
                  <c:v>18.228621780003174</c:v>
                </c:pt>
                <c:pt idx="63">
                  <c:v>44.739635234389283</c:v>
                </c:pt>
                <c:pt idx="64">
                  <c:v>93.308938002550917</c:v>
                </c:pt>
                <c:pt idx="65">
                  <c:v>57.296633009809582</c:v>
                </c:pt>
                <c:pt idx="66">
                  <c:v>52.548023979939742</c:v>
                </c:pt>
                <c:pt idx="67">
                  <c:v>14.450829599610415</c:v>
                </c:pt>
                <c:pt idx="68">
                  <c:v>14.236361265601571</c:v>
                </c:pt>
                <c:pt idx="69">
                  <c:v>14.025486696453427</c:v>
                </c:pt>
                <c:pt idx="70">
                  <c:v>34.433682614848358</c:v>
                </c:pt>
                <c:pt idx="71">
                  <c:v>71.851867362457412</c:v>
                </c:pt>
                <c:pt idx="72">
                  <c:v>44.145971700723649</c:v>
                </c:pt>
                <c:pt idx="73">
                  <c:v>11.710072656301307</c:v>
                </c:pt>
                <c:pt idx="74">
                  <c:v>11.538201272023873</c:v>
                </c:pt>
                <c:pt idx="75">
                  <c:v>11.369145139458748</c:v>
                </c:pt>
                <c:pt idx="76">
                  <c:v>11.202848557664847</c:v>
                </c:pt>
                <c:pt idx="77">
                  <c:v>27.510858745702361</c:v>
                </c:pt>
                <c:pt idx="78">
                  <c:v>57.432321800354735</c:v>
                </c:pt>
                <c:pt idx="79">
                  <c:v>35.304369998262473</c:v>
                </c:pt>
                <c:pt idx="80">
                  <c:v>9.3675120816649748</c:v>
                </c:pt>
                <c:pt idx="81">
                  <c:v>9.2315912771812059</c:v>
                </c:pt>
                <c:pt idx="82">
                  <c:v>9.0978469888536306</c:v>
                </c:pt>
                <c:pt idx="83">
                  <c:v>8.9662380507699027</c:v>
                </c:pt>
                <c:pt idx="84">
                  <c:v>22.023328330433856</c:v>
                </c:pt>
                <c:pt idx="85">
                  <c:v>45.995135436094344</c:v>
                </c:pt>
                <c:pt idx="86">
                  <c:v>28.286581386441355</c:v>
                </c:pt>
                <c:pt idx="87">
                  <c:v>7.5073990131679924</c:v>
                </c:pt>
                <c:pt idx="88">
                  <c:v>7.3995709689050893</c:v>
                </c:pt>
                <c:pt idx="89">
                  <c:v>7.2934364065496693</c:v>
                </c:pt>
                <c:pt idx="90">
                  <c:v>7.1889644838035727</c:v>
                </c:pt>
                <c:pt idx="91">
                  <c:v>17.661414909492244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F-864D-89F9-6A4760AA1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cat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Algn val="ctr"/>
        <c:lblOffset val="100"/>
        <c:noMultiLvlLbl val="0"/>
      </c:cat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55155943344917E-2"/>
          <c:y val="3.4810126582278479E-2"/>
          <c:w val="0.89016150008275996"/>
          <c:h val="0.824942190770457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'2-seg cov HCNB + T'!$B$17:$B$108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'2-seg cov HCNB + T'!$C$17:$C$108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12-2243-A002-5523FEF0710C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'2-seg cov HCNB + T'!$B$17:$B$108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'2-seg cov HCNB + T'!$R$17:$R$108</c:f>
              <c:numCache>
                <c:formatCode>General</c:formatCode>
                <c:ptCount val="92"/>
                <c:pt idx="0">
                  <c:v>1091.002243093684</c:v>
                </c:pt>
                <c:pt idx="1">
                  <c:v>1045.3029167991785</c:v>
                </c:pt>
                <c:pt idx="2">
                  <c:v>771.20197112547123</c:v>
                </c:pt>
                <c:pt idx="3">
                  <c:v>262.73320375092624</c:v>
                </c:pt>
                <c:pt idx="4">
                  <c:v>304.87450836715891</c:v>
                </c:pt>
                <c:pt idx="5">
                  <c:v>354.5451549101179</c:v>
                </c:pt>
                <c:pt idx="6">
                  <c:v>408.4220067261918</c:v>
                </c:pt>
                <c:pt idx="7">
                  <c:v>601.89086948727527</c:v>
                </c:pt>
                <c:pt idx="8">
                  <c:v>707.45710893588068</c:v>
                </c:pt>
                <c:pt idx="9">
                  <c:v>384.54208888379497</c:v>
                </c:pt>
                <c:pt idx="10">
                  <c:v>736.40599323231208</c:v>
                </c:pt>
                <c:pt idx="11">
                  <c:v>645.40550163121884</c:v>
                </c:pt>
                <c:pt idx="12">
                  <c:v>671.48410377859398</c:v>
                </c:pt>
                <c:pt idx="13">
                  <c:v>588.86769749483813</c:v>
                </c:pt>
                <c:pt idx="14">
                  <c:v>590.90829319780187</c:v>
                </c:pt>
                <c:pt idx="15">
                  <c:v>537.07200579884704</c:v>
                </c:pt>
                <c:pt idx="16">
                  <c:v>348.08801439010358</c:v>
                </c:pt>
                <c:pt idx="17">
                  <c:v>520.15547642037109</c:v>
                </c:pt>
                <c:pt idx="18">
                  <c:v>339.76698735134619</c:v>
                </c:pt>
                <c:pt idx="19">
                  <c:v>252.59784536036389</c:v>
                </c:pt>
                <c:pt idx="20">
                  <c:v>197.29472285124339</c:v>
                </c:pt>
                <c:pt idx="21">
                  <c:v>264.93837129258623</c:v>
                </c:pt>
                <c:pt idx="22">
                  <c:v>420.45654521525586</c:v>
                </c:pt>
                <c:pt idx="23">
                  <c:v>361.05879519854471</c:v>
                </c:pt>
                <c:pt idx="24">
                  <c:v>83.051574298265152</c:v>
                </c:pt>
                <c:pt idx="25">
                  <c:v>67.352862814847043</c:v>
                </c:pt>
                <c:pt idx="26">
                  <c:v>64.222894766674528</c:v>
                </c:pt>
                <c:pt idx="27">
                  <c:v>62.878942810401519</c:v>
                </c:pt>
                <c:pt idx="28">
                  <c:v>155.53629599329989</c:v>
                </c:pt>
                <c:pt idx="29">
                  <c:v>326.95223899675273</c:v>
                </c:pt>
                <c:pt idx="30">
                  <c:v>198.55568525792287</c:v>
                </c:pt>
                <c:pt idx="31">
                  <c:v>184.62643657632393</c:v>
                </c:pt>
                <c:pt idx="32">
                  <c:v>48.896929203523513</c:v>
                </c:pt>
                <c:pt idx="33">
                  <c:v>48.075421049767478</c:v>
                </c:pt>
                <c:pt idx="34">
                  <c:v>47.328639331176149</c:v>
                </c:pt>
                <c:pt idx="35">
                  <c:v>117.51976566033717</c:v>
                </c:pt>
                <c:pt idx="36">
                  <c:v>247.44824144152523</c:v>
                </c:pt>
                <c:pt idx="37">
                  <c:v>150.20865259660621</c:v>
                </c:pt>
                <c:pt idx="38">
                  <c:v>39.072513399934785</c:v>
                </c:pt>
                <c:pt idx="39">
                  <c:v>38.466986113586124</c:v>
                </c:pt>
                <c:pt idx="40">
                  <c:v>37.844230173997296</c:v>
                </c:pt>
                <c:pt idx="41">
                  <c:v>37.248721717661468</c:v>
                </c:pt>
                <c:pt idx="42">
                  <c:v>92.23672607605593</c:v>
                </c:pt>
                <c:pt idx="43">
                  <c:v>194.74748103087691</c:v>
                </c:pt>
                <c:pt idx="44">
                  <c:v>118.32261705740088</c:v>
                </c:pt>
                <c:pt idx="45">
                  <c:v>30.837928626661903</c:v>
                </c:pt>
                <c:pt idx="46">
                  <c:v>30.397599191439582</c:v>
                </c:pt>
                <c:pt idx="47">
                  <c:v>29.941658462992461</c:v>
                </c:pt>
                <c:pt idx="48">
                  <c:v>29.482624339824405</c:v>
                </c:pt>
                <c:pt idx="49">
                  <c:v>73.210307749690955</c:v>
                </c:pt>
                <c:pt idx="50">
                  <c:v>154.04871014286226</c:v>
                </c:pt>
                <c:pt idx="51">
                  <c:v>93.655121155719613</c:v>
                </c:pt>
                <c:pt idx="52">
                  <c:v>24.452344954578599</c:v>
                </c:pt>
                <c:pt idx="53">
                  <c:v>24.121157368323097</c:v>
                </c:pt>
                <c:pt idx="54">
                  <c:v>23.767509326366731</c:v>
                </c:pt>
                <c:pt idx="55">
                  <c:v>23.410908359400295</c:v>
                </c:pt>
                <c:pt idx="56">
                  <c:v>58.157924736859655</c:v>
                </c:pt>
                <c:pt idx="57">
                  <c:v>122.78390595117649</c:v>
                </c:pt>
                <c:pt idx="58">
                  <c:v>74.721311153996822</c:v>
                </c:pt>
                <c:pt idx="59">
                  <c:v>19.478557195881653</c:v>
                </c:pt>
                <c:pt idx="60">
                  <c:v>19.21992622714308</c:v>
                </c:pt>
                <c:pt idx="61">
                  <c:v>67.817535687278436</c:v>
                </c:pt>
                <c:pt idx="62">
                  <c:v>17.97910156319249</c:v>
                </c:pt>
                <c:pt idx="63">
                  <c:v>44.662860201530322</c:v>
                </c:pt>
                <c:pt idx="64">
                  <c:v>94.388140361184597</c:v>
                </c:pt>
                <c:pt idx="65">
                  <c:v>57.479649391320443</c:v>
                </c:pt>
                <c:pt idx="66">
                  <c:v>53.692553117504204</c:v>
                </c:pt>
                <c:pt idx="67">
                  <c:v>14.249954493572581</c:v>
                </c:pt>
                <c:pt idx="68">
                  <c:v>14.021223519286586</c:v>
                </c:pt>
                <c:pt idx="69">
                  <c:v>13.834143833482692</c:v>
                </c:pt>
                <c:pt idx="70">
                  <c:v>34.416807023102123</c:v>
                </c:pt>
                <c:pt idx="71">
                  <c:v>72.69208749192957</c:v>
                </c:pt>
                <c:pt idx="72">
                  <c:v>44.313583840702165</c:v>
                </c:pt>
                <c:pt idx="73">
                  <c:v>11.560655883083303</c:v>
                </c:pt>
                <c:pt idx="74">
                  <c:v>11.390319068860233</c:v>
                </c:pt>
                <c:pt idx="75">
                  <c:v>11.235832214540054</c:v>
                </c:pt>
                <c:pt idx="76">
                  <c:v>11.062271443482153</c:v>
                </c:pt>
                <c:pt idx="77">
                  <c:v>27.434493967123942</c:v>
                </c:pt>
                <c:pt idx="78">
                  <c:v>57.857007812064928</c:v>
                </c:pt>
                <c:pt idx="79">
                  <c:v>35.357529812241054</c:v>
                </c:pt>
                <c:pt idx="80">
                  <c:v>9.2392259341295144</c:v>
                </c:pt>
                <c:pt idx="81">
                  <c:v>9.1157349976500601</c:v>
                </c:pt>
                <c:pt idx="82">
                  <c:v>8.9940084366718622</c:v>
                </c:pt>
                <c:pt idx="83">
                  <c:v>8.8671771809017983</c:v>
                </c:pt>
                <c:pt idx="84">
                  <c:v>22.030287250543456</c:v>
                </c:pt>
                <c:pt idx="85">
                  <c:v>46.341738951991005</c:v>
                </c:pt>
                <c:pt idx="86">
                  <c:v>28.253998464161654</c:v>
                </c:pt>
                <c:pt idx="87">
                  <c:v>7.4179006933877689</c:v>
                </c:pt>
                <c:pt idx="88">
                  <c:v>7.334218377635926</c:v>
                </c:pt>
                <c:pt idx="89">
                  <c:v>7.2401938447569369</c:v>
                </c:pt>
                <c:pt idx="90">
                  <c:v>7.1446525500590274</c:v>
                </c:pt>
                <c:pt idx="91">
                  <c:v>17.78791960646009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2-2243-A002-5523FEF07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cat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Algn val="ctr"/>
        <c:lblOffset val="100"/>
        <c:noMultiLvlLbl val="0"/>
      </c:cat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92899055640356E-2"/>
          <c:y val="4.0127684741742303E-2"/>
          <c:w val="0.87991533933242583"/>
          <c:h val="0.82008837282382008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'2-segment Plot'!$A$16:$A$107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'2-segment Plot'!$B$16:$B$107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5-B94D-B7AE-FDB25CF0DD9B}"/>
            </c:ext>
          </c:extLst>
        </c:ser>
        <c:ser>
          <c:idx val="1"/>
          <c:order val="1"/>
          <c:tx>
            <c:v>Segment 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'2-segment Plot'!$A$16:$A$107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'2-segment Plot'!$E$16:$E$107</c:f>
              <c:numCache>
                <c:formatCode>General</c:formatCode>
                <c:ptCount val="92"/>
                <c:pt idx="0">
                  <c:v>13.630727771445898</c:v>
                </c:pt>
                <c:pt idx="1">
                  <c:v>79.479015699035997</c:v>
                </c:pt>
                <c:pt idx="2">
                  <c:v>192.11683532699934</c:v>
                </c:pt>
                <c:pt idx="3">
                  <c:v>341.89461309979117</c:v>
                </c:pt>
                <c:pt idx="4">
                  <c:v>518.83814737366424</c:v>
                </c:pt>
                <c:pt idx="5">
                  <c:v>710.96046736691233</c:v>
                </c:pt>
                <c:pt idx="6">
                  <c:v>904.23892143754392</c:v>
                </c:pt>
                <c:pt idx="7">
                  <c:v>1083.4132632670019</c:v>
                </c:pt>
                <c:pt idx="8">
                  <c:v>1233.3702485203696</c:v>
                </c:pt>
                <c:pt idx="9">
                  <c:v>1340.8745161786744</c:v>
                </c:pt>
                <c:pt idx="10">
                  <c:v>1396.3289993888495</c:v>
                </c:pt>
                <c:pt idx="11">
                  <c:v>1395.2003537478765</c:v>
                </c:pt>
                <c:pt idx="12">
                  <c:v>1338.7714408065083</c:v>
                </c:pt>
                <c:pt idx="13">
                  <c:v>1233.9995965214111</c:v>
                </c:pt>
                <c:pt idx="14">
                  <c:v>1092.4497463689372</c:v>
                </c:pt>
                <c:pt idx="15">
                  <c:v>928.48861315287604</c:v>
                </c:pt>
                <c:pt idx="16">
                  <c:v>757.10664105025626</c:v>
                </c:pt>
                <c:pt idx="17">
                  <c:v>591.81982786798289</c:v>
                </c:pt>
                <c:pt idx="18">
                  <c:v>443.06526830595357</c:v>
                </c:pt>
                <c:pt idx="19">
                  <c:v>317.35482537856444</c:v>
                </c:pt>
                <c:pt idx="20">
                  <c:v>217.24220778697159</c:v>
                </c:pt>
                <c:pt idx="21">
                  <c:v>141.95921183355532</c:v>
                </c:pt>
                <c:pt idx="22">
                  <c:v>88.447023343322911</c:v>
                </c:pt>
                <c:pt idx="23">
                  <c:v>52.476964777692885</c:v>
                </c:pt>
                <c:pt idx="24">
                  <c:v>29.612455041598842</c:v>
                </c:pt>
                <c:pt idx="25">
                  <c:v>15.872526333535857</c:v>
                </c:pt>
                <c:pt idx="26">
                  <c:v>8.0709136321004902</c:v>
                </c:pt>
                <c:pt idx="27">
                  <c:v>3.8881084234134211</c:v>
                </c:pt>
                <c:pt idx="28">
                  <c:v>1.772243216990659</c:v>
                </c:pt>
                <c:pt idx="29">
                  <c:v>0.76331731334484187</c:v>
                </c:pt>
                <c:pt idx="30">
                  <c:v>0.31024829636352758</c:v>
                </c:pt>
                <c:pt idx="31">
                  <c:v>0.1188394605539862</c:v>
                </c:pt>
                <c:pt idx="32">
                  <c:v>4.2843283150270528E-2</c:v>
                </c:pt>
                <c:pt idx="33">
                  <c:v>1.4517748471966518E-2</c:v>
                </c:pt>
                <c:pt idx="34">
                  <c:v>4.6177888476277573E-3</c:v>
                </c:pt>
                <c:pt idx="35">
                  <c:v>1.3769287429756805E-3</c:v>
                </c:pt>
                <c:pt idx="36">
                  <c:v>3.8437620563458452E-4</c:v>
                </c:pt>
                <c:pt idx="37">
                  <c:v>1.0032175748597716E-4</c:v>
                </c:pt>
                <c:pt idx="38">
                  <c:v>2.4448625516315659E-5</c:v>
                </c:pt>
                <c:pt idx="39">
                  <c:v>5.556004741391618E-6</c:v>
                </c:pt>
                <c:pt idx="40">
                  <c:v>1.1758448330567717E-6</c:v>
                </c:pt>
                <c:pt idx="41">
                  <c:v>2.3144296568133882E-7</c:v>
                </c:pt>
                <c:pt idx="42">
                  <c:v>4.2315313919516484E-8</c:v>
                </c:pt>
                <c:pt idx="43">
                  <c:v>7.1750940744408354E-9</c:v>
                </c:pt>
                <c:pt idx="44">
                  <c:v>1.1284815304435369E-9</c:v>
                </c:pt>
                <c:pt idx="45">
                  <c:v>1.6277934555830598E-10</c:v>
                </c:pt>
                <c:pt idx="46">
                  <c:v>2.1947776929209795E-11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55-B94D-B7AE-FDB25CF0DD9B}"/>
            </c:ext>
          </c:extLst>
        </c:ser>
        <c:ser>
          <c:idx val="2"/>
          <c:order val="2"/>
          <c:tx>
            <c:v>Segment 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'2-segment Plot'!$A$16:$A$107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'2-segment Plot'!$H$16:$H$107</c:f>
              <c:numCache>
                <c:formatCode>General</c:formatCode>
                <c:ptCount val="92"/>
                <c:pt idx="0">
                  <c:v>323.96662033168229</c:v>
                </c:pt>
                <c:pt idx="1">
                  <c:v>286.44610964299477</c:v>
                </c:pt>
                <c:pt idx="2">
                  <c:v>270.86309812768735</c:v>
                </c:pt>
                <c:pt idx="3">
                  <c:v>259.74672080428297</c:v>
                </c:pt>
                <c:pt idx="4">
                  <c:v>250.77494561233584</c:v>
                </c:pt>
                <c:pt idx="5">
                  <c:v>243.09207149976982</c:v>
                </c:pt>
                <c:pt idx="6">
                  <c:v>236.28258429481872</c:v>
                </c:pt>
                <c:pt idx="7">
                  <c:v>230.11168116101194</c:v>
                </c:pt>
                <c:pt idx="8">
                  <c:v>224.43297661925601</c:v>
                </c:pt>
                <c:pt idx="9">
                  <c:v>219.14863672471321</c:v>
                </c:pt>
                <c:pt idx="10">
                  <c:v>214.18978254483366</c:v>
                </c:pt>
                <c:pt idx="11">
                  <c:v>209.50591400572944</c:v>
                </c:pt>
                <c:pt idx="12">
                  <c:v>205.05878136592739</c:v>
                </c:pt>
                <c:pt idx="13">
                  <c:v>200.81862889085227</c:v>
                </c:pt>
                <c:pt idx="14">
                  <c:v>196.76178522063805</c:v>
                </c:pt>
                <c:pt idx="15">
                  <c:v>192.86905815259476</c:v>
                </c:pt>
                <c:pt idx="16">
                  <c:v>189.12463070775988</c:v>
                </c:pt>
                <c:pt idx="17">
                  <c:v>185.51528098223554</c:v>
                </c:pt>
                <c:pt idx="18">
                  <c:v>182.02981766802108</c:v>
                </c:pt>
                <c:pt idx="19">
                  <c:v>178.65866311691644</c:v>
                </c:pt>
                <c:pt idx="20">
                  <c:v>175.39353973212846</c:v>
                </c:pt>
                <c:pt idx="21">
                  <c:v>172.22723023604135</c:v>
                </c:pt>
                <c:pt idx="22">
                  <c:v>169.15339174033423</c:v>
                </c:pt>
                <c:pt idx="23">
                  <c:v>166.16640965244014</c:v>
                </c:pt>
                <c:pt idx="24">
                  <c:v>163.26128152066789</c:v>
                </c:pt>
                <c:pt idx="25">
                  <c:v>160.4335236861512</c:v>
                </c:pt>
                <c:pt idx="26">
                  <c:v>157.67909552358921</c:v>
                </c:pt>
                <c:pt idx="27">
                  <c:v>154.9943374008308</c:v>
                </c:pt>
                <c:pt idx="28">
                  <c:v>152.37591944976177</c:v>
                </c:pt>
                <c:pt idx="29">
                  <c:v>149.8207989392082</c:v>
                </c:pt>
                <c:pt idx="30">
                  <c:v>147.32618455244389</c:v>
                </c:pt>
                <c:pt idx="31">
                  <c:v>144.88950625256891</c:v>
                </c:pt>
                <c:pt idx="32">
                  <c:v>142.5083897046344</c:v>
                </c:pt>
                <c:pt idx="33">
                  <c:v>140.18063444014311</c:v>
                </c:pt>
                <c:pt idx="34">
                  <c:v>137.90419511557383</c:v>
                </c:pt>
                <c:pt idx="35">
                  <c:v>135.67716534496668</c:v>
                </c:pt>
                <c:pt idx="36">
                  <c:v>133.49776368632433</c:v>
                </c:pt>
                <c:pt idx="37">
                  <c:v>131.36432144041109</c:v>
                </c:pt>
                <c:pt idx="38">
                  <c:v>129.27527198232258</c:v>
                </c:pt>
                <c:pt idx="39">
                  <c:v>127.22914139584998</c:v>
                </c:pt>
                <c:pt idx="40">
                  <c:v>125.22454022028552</c:v>
                </c:pt>
                <c:pt idx="41">
                  <c:v>123.26015615123563</c:v>
                </c:pt>
                <c:pt idx="42">
                  <c:v>121.33474756309131</c:v>
                </c:pt>
                <c:pt idx="43">
                  <c:v>119.44713774186194</c:v>
                </c:pt>
                <c:pt idx="44">
                  <c:v>117.59620973454595</c:v>
                </c:pt>
                <c:pt idx="45">
                  <c:v>115.78090173550518</c:v>
                </c:pt>
                <c:pt idx="46">
                  <c:v>114.00020294212283</c:v>
                </c:pt>
                <c:pt idx="47">
                  <c:v>112.25314982199863</c:v>
                </c:pt>
                <c:pt idx="48">
                  <c:v>110.53882274209053</c:v>
                </c:pt>
                <c:pt idx="49">
                  <c:v>108.85634291715968</c:v>
                </c:pt>
                <c:pt idx="50">
                  <c:v>107.20486964069265</c:v>
                </c:pt>
                <c:pt idx="51">
                  <c:v>105.5835977665275</c:v>
                </c:pt>
                <c:pt idx="52">
                  <c:v>103.99175541330658</c:v>
                </c:pt>
                <c:pt idx="53">
                  <c:v>102.4286018677998</c:v>
                </c:pt>
                <c:pt idx="54">
                  <c:v>100.89342566590456</c:v>
                </c:pt>
                <c:pt idx="55">
                  <c:v>99.385542832836336</c:v>
                </c:pt>
                <c:pt idx="56">
                  <c:v>97.90429526637493</c:v>
                </c:pt>
                <c:pt idx="57">
                  <c:v>96.449049248752246</c:v>
                </c:pt>
                <c:pt idx="58">
                  <c:v>95.019194074577754</c:v>
                </c:pt>
                <c:pt idx="59">
                  <c:v>93.614140783648935</c:v>
                </c:pt>
                <c:pt idx="60">
                  <c:v>92.233320988804593</c:v>
                </c:pt>
                <c:pt idx="61">
                  <c:v>90.876185789733071</c:v>
                </c:pt>
                <c:pt idx="62">
                  <c:v>89.542204765283941</c:v>
                </c:pt>
                <c:pt idx="63">
                  <c:v>88.230865036886854</c:v>
                </c:pt>
                <c:pt idx="64">
                  <c:v>86.941670397030961</c:v>
                </c:pt>
                <c:pt idx="65">
                  <c:v>85.674140497114834</c:v>
                </c:pt>
                <c:pt idx="66">
                  <c:v>84.427810089631791</c:v>
                </c:pt>
                <c:pt idx="67">
                  <c:v>83.202228320063298</c:v>
                </c:pt>
                <c:pt idx="68">
                  <c:v>81.996958064538987</c:v>
                </c:pt>
                <c:pt idx="69">
                  <c:v>80.8115753094241</c:v>
                </c:pt>
                <c:pt idx="70">
                  <c:v>79.645668569571868</c:v>
                </c:pt>
                <c:pt idx="71">
                  <c:v>78.49883834216395</c:v>
                </c:pt>
                <c:pt idx="72">
                  <c:v>77.370696593437927</c:v>
                </c:pt>
                <c:pt idx="73">
                  <c:v>76.260866275784963</c:v>
                </c:pt>
                <c:pt idx="74">
                  <c:v>75.168980872907824</c:v>
                </c:pt>
                <c:pt idx="75">
                  <c:v>74.094683971114847</c:v>
                </c:pt>
                <c:pt idx="76">
                  <c:v>73.037628854571892</c:v>
                </c:pt>
                <c:pt idx="77">
                  <c:v>71.997478123167795</c:v>
                </c:pt>
                <c:pt idx="78">
                  <c:v>70.973903331105731</c:v>
                </c:pt>
                <c:pt idx="79">
                  <c:v>69.966584644936802</c:v>
                </c:pt>
                <c:pt idx="80">
                  <c:v>68.975210519590732</c:v>
                </c:pt>
                <c:pt idx="81">
                  <c:v>67.999477391370306</c:v>
                </c:pt>
                <c:pt idx="82">
                  <c:v>67.039089386623942</c:v>
                </c:pt>
                <c:pt idx="83">
                  <c:v>66.093758045057356</c:v>
                </c:pt>
                <c:pt idx="84">
                  <c:v>65.163202056958355</c:v>
                </c:pt>
                <c:pt idx="85">
                  <c:v>64.247147013070787</c:v>
                </c:pt>
                <c:pt idx="86">
                  <c:v>63.345325166843423</c:v>
                </c:pt>
                <c:pt idx="87">
                  <c:v>62.457475207634467</c:v>
                </c:pt>
                <c:pt idx="88">
                  <c:v>61.583342044904498</c:v>
                </c:pt>
                <c:pt idx="89">
                  <c:v>60.72267660212141</c:v>
                </c:pt>
                <c:pt idx="90">
                  <c:v>59.875235620238158</c:v>
                </c:pt>
                <c:pt idx="91">
                  <c:v>59.040781469892956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55-B94D-B7AE-FDB25CF0D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cat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Algn val="ctr"/>
        <c:lblOffset val="100"/>
        <c:noMultiLvlLbl val="0"/>
      </c:cat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05970861211445"/>
          <c:y val="5.3806715541822842E-2"/>
          <c:w val="0.15527347204899189"/>
          <c:h val="0.30506289590901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55155943344917E-2"/>
          <c:y val="3.4810126582278479E-2"/>
          <c:w val="0.89016150008275996"/>
          <c:h val="0.8249421907704575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'3-seg cov HCNB + T '!$B$17:$B$108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'3-seg cov HCNB + T '!$C$17:$C$108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E-8944-B83C-6A52969D90A4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'3-seg cov HCNB + T '!$B$17:$B$108</c:f>
              <c:numCache>
                <c:formatCode>General</c:formatCode>
                <c:ptCount val="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</c:numCache>
            </c:numRef>
          </c:cat>
          <c:val>
            <c:numRef>
              <c:f>'3-seg cov HCNB + T '!$T$17:$T$108</c:f>
              <c:numCache>
                <c:formatCode>General</c:formatCode>
                <c:ptCount val="92"/>
                <c:pt idx="0">
                  <c:v>1091.0076571375528</c:v>
                </c:pt>
                <c:pt idx="1">
                  <c:v>1044.6318665116125</c:v>
                </c:pt>
                <c:pt idx="2">
                  <c:v>769.47065529130305</c:v>
                </c:pt>
                <c:pt idx="3">
                  <c:v>262.77558206970474</c:v>
                </c:pt>
                <c:pt idx="4">
                  <c:v>304.87613266648867</c:v>
                </c:pt>
                <c:pt idx="5">
                  <c:v>354.4443089400495</c:v>
                </c:pt>
                <c:pt idx="6">
                  <c:v>408.23407334008994</c:v>
                </c:pt>
                <c:pt idx="7">
                  <c:v>601.32192324896869</c:v>
                </c:pt>
                <c:pt idx="8">
                  <c:v>711.15244491974931</c:v>
                </c:pt>
                <c:pt idx="9">
                  <c:v>384.43107853117078</c:v>
                </c:pt>
                <c:pt idx="10">
                  <c:v>736.60048168988362</c:v>
                </c:pt>
                <c:pt idx="11">
                  <c:v>644.51872471582567</c:v>
                </c:pt>
                <c:pt idx="12">
                  <c:v>671.33959801697063</c:v>
                </c:pt>
                <c:pt idx="13">
                  <c:v>589.3883823653689</c:v>
                </c:pt>
                <c:pt idx="14">
                  <c:v>590.87057565467421</c:v>
                </c:pt>
                <c:pt idx="15">
                  <c:v>540.60195744645569</c:v>
                </c:pt>
                <c:pt idx="16">
                  <c:v>348.43382747588026</c:v>
                </c:pt>
                <c:pt idx="17">
                  <c:v>520.12460861833722</c:v>
                </c:pt>
                <c:pt idx="18">
                  <c:v>339.87155299458476</c:v>
                </c:pt>
                <c:pt idx="19">
                  <c:v>253.16966816969349</c:v>
                </c:pt>
                <c:pt idx="20">
                  <c:v>198.05167379672446</c:v>
                </c:pt>
                <c:pt idx="21">
                  <c:v>265.22562191149126</c:v>
                </c:pt>
                <c:pt idx="22">
                  <c:v>419.28189523080943</c:v>
                </c:pt>
                <c:pt idx="23">
                  <c:v>360.72931632889635</c:v>
                </c:pt>
                <c:pt idx="24">
                  <c:v>83.074201282865019</c:v>
                </c:pt>
                <c:pt idx="25">
                  <c:v>66.887688507102922</c:v>
                </c:pt>
                <c:pt idx="26">
                  <c:v>63.912076182376374</c:v>
                </c:pt>
                <c:pt idx="27">
                  <c:v>62.695253077457714</c:v>
                </c:pt>
                <c:pt idx="28">
                  <c:v>155.14305002939653</c:v>
                </c:pt>
                <c:pt idx="29">
                  <c:v>325.02612633553139</c:v>
                </c:pt>
                <c:pt idx="30">
                  <c:v>198.74285202783059</c:v>
                </c:pt>
                <c:pt idx="31">
                  <c:v>184.23887908393942</c:v>
                </c:pt>
                <c:pt idx="32">
                  <c:v>48.869166934228936</c:v>
                </c:pt>
                <c:pt idx="33">
                  <c:v>48.036596567146987</c:v>
                </c:pt>
                <c:pt idx="34">
                  <c:v>47.304551183424692</c:v>
                </c:pt>
                <c:pt idx="35">
                  <c:v>117.44536660057425</c:v>
                </c:pt>
                <c:pt idx="36">
                  <c:v>246.42145752407086</c:v>
                </c:pt>
                <c:pt idx="37">
                  <c:v>150.52511369183784</c:v>
                </c:pt>
                <c:pt idx="38">
                  <c:v>39.072477132462424</c:v>
                </c:pt>
                <c:pt idx="39">
                  <c:v>38.472144618401096</c:v>
                </c:pt>
                <c:pt idx="40">
                  <c:v>37.841100333849134</c:v>
                </c:pt>
                <c:pt idx="41">
                  <c:v>37.2443243087911</c:v>
                </c:pt>
                <c:pt idx="42">
                  <c:v>92.072088526634616</c:v>
                </c:pt>
                <c:pt idx="43">
                  <c:v>193.87136533595694</c:v>
                </c:pt>
                <c:pt idx="44">
                  <c:v>118.52052673032021</c:v>
                </c:pt>
                <c:pt idx="45">
                  <c:v>30.842632260311142</c:v>
                </c:pt>
                <c:pt idx="46">
                  <c:v>30.41776049872713</c:v>
                </c:pt>
                <c:pt idx="47">
                  <c:v>29.966104236522906</c:v>
                </c:pt>
                <c:pt idx="48">
                  <c:v>29.506005734639128</c:v>
                </c:pt>
                <c:pt idx="49">
                  <c:v>73.223623040508116</c:v>
                </c:pt>
                <c:pt idx="50">
                  <c:v>153.36237583269963</c:v>
                </c:pt>
                <c:pt idx="51">
                  <c:v>93.80609515303729</c:v>
                </c:pt>
                <c:pt idx="52">
                  <c:v>24.468640149230559</c:v>
                </c:pt>
                <c:pt idx="53">
                  <c:v>24.154210627788665</c:v>
                </c:pt>
                <c:pt idx="54">
                  <c:v>23.804046904557509</c:v>
                </c:pt>
                <c:pt idx="55">
                  <c:v>23.446660215470374</c:v>
                </c:pt>
                <c:pt idx="56">
                  <c:v>58.212128863291412</c:v>
                </c:pt>
                <c:pt idx="57">
                  <c:v>122.47794805450296</c:v>
                </c:pt>
                <c:pt idx="58">
                  <c:v>74.998542266932475</c:v>
                </c:pt>
                <c:pt idx="59">
                  <c:v>19.514637796697045</c:v>
                </c:pt>
                <c:pt idx="60">
                  <c:v>19.269150989709161</c:v>
                </c:pt>
                <c:pt idx="61">
                  <c:v>67.918550219067669</c:v>
                </c:pt>
                <c:pt idx="62">
                  <c:v>18.021752369518083</c:v>
                </c:pt>
                <c:pt idx="63">
                  <c:v>44.735012794167027</c:v>
                </c:pt>
                <c:pt idx="64">
                  <c:v>94.236300065739243</c:v>
                </c:pt>
                <c:pt idx="65">
                  <c:v>57.74542360135748</c:v>
                </c:pt>
                <c:pt idx="66">
                  <c:v>53.785426438479611</c:v>
                </c:pt>
                <c:pt idx="67">
                  <c:v>14.292688863642988</c:v>
                </c:pt>
                <c:pt idx="68">
                  <c:v>14.053547848447145</c:v>
                </c:pt>
                <c:pt idx="69">
                  <c:v>13.873696898517029</c:v>
                </c:pt>
                <c:pt idx="70">
                  <c:v>34.508020296059037</c:v>
                </c:pt>
                <c:pt idx="71">
                  <c:v>72.614268978971054</c:v>
                </c:pt>
                <c:pt idx="72">
                  <c:v>44.552629177685432</c:v>
                </c:pt>
                <c:pt idx="73">
                  <c:v>11.601976506750432</c:v>
                </c:pt>
                <c:pt idx="74">
                  <c:v>11.429296285037083</c:v>
                </c:pt>
                <c:pt idx="75">
                  <c:v>11.278568059353011</c:v>
                </c:pt>
                <c:pt idx="76">
                  <c:v>11.09874667293842</c:v>
                </c:pt>
                <c:pt idx="77">
                  <c:v>27.476658466188407</c:v>
                </c:pt>
                <c:pt idx="78">
                  <c:v>57.67917892694485</c:v>
                </c:pt>
                <c:pt idx="79">
                  <c:v>35.509197485258937</c:v>
                </c:pt>
                <c:pt idx="80">
                  <c:v>9.2677850482475463</c:v>
                </c:pt>
                <c:pt idx="81">
                  <c:v>9.1476541620783003</c:v>
                </c:pt>
                <c:pt idx="82">
                  <c:v>9.0291606951259382</c:v>
                </c:pt>
                <c:pt idx="83">
                  <c:v>8.9022714753944641</c:v>
                </c:pt>
                <c:pt idx="84">
                  <c:v>22.094710529022009</c:v>
                </c:pt>
                <c:pt idx="85">
                  <c:v>46.201072333537653</c:v>
                </c:pt>
                <c:pt idx="86">
                  <c:v>28.340173748389596</c:v>
                </c:pt>
                <c:pt idx="87">
                  <c:v>7.446826442181198</c:v>
                </c:pt>
                <c:pt idx="88">
                  <c:v>7.3724663792379408</c:v>
                </c:pt>
                <c:pt idx="89">
                  <c:v>7.2822429352220608</c:v>
                </c:pt>
                <c:pt idx="90">
                  <c:v>7.1890729759854777</c:v>
                </c:pt>
                <c:pt idx="91">
                  <c:v>17.895670995923819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E-8944-B83C-6A52969D9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cat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Algn val="ctr"/>
        <c:lblOffset val="100"/>
        <c:noMultiLvlLbl val="0"/>
      </c:cat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5</xdr:row>
      <xdr:rowOff>12700</xdr:rowOff>
    </xdr:from>
    <xdr:to>
      <xdr:col>13</xdr:col>
      <xdr:colOff>333374</xdr:colOff>
      <xdr:row>23</xdr:row>
      <xdr:rowOff>65087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49B1C-B4A9-8043-950E-688B334E6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18</xdr:col>
      <xdr:colOff>239902</xdr:colOff>
      <xdr:row>28</xdr:row>
      <xdr:rowOff>117562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B31F1F-3B14-6F4B-B6E6-8D4AB15A8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</xdr:row>
      <xdr:rowOff>0</xdr:rowOff>
    </xdr:from>
    <xdr:to>
      <xdr:col>16</xdr:col>
      <xdr:colOff>358774</xdr:colOff>
      <xdr:row>21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FC171-7FE8-F34B-99DE-A3B75C56E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2</xdr:row>
      <xdr:rowOff>152400</xdr:rowOff>
    </xdr:from>
    <xdr:to>
      <xdr:col>17</xdr:col>
      <xdr:colOff>241300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015BC-554D-7E48-A1D8-2D57DB425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104</xdr:row>
      <xdr:rowOff>1</xdr:rowOff>
    </xdr:from>
    <xdr:to>
      <xdr:col>8</xdr:col>
      <xdr:colOff>25400</xdr:colOff>
      <xdr:row>125</xdr:row>
      <xdr:rowOff>12701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AADD3B-5F52-D34B-A5FE-6E7360FAEB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105</xdr:row>
      <xdr:rowOff>0</xdr:rowOff>
    </xdr:from>
    <xdr:to>
      <xdr:col>9</xdr:col>
      <xdr:colOff>62102</xdr:colOff>
      <xdr:row>125</xdr:row>
      <xdr:rowOff>117562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1EC905-DCCF-3A4E-BC42-0A25B9981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105</xdr:row>
      <xdr:rowOff>12700</xdr:rowOff>
    </xdr:from>
    <xdr:to>
      <xdr:col>11</xdr:col>
      <xdr:colOff>62102</xdr:colOff>
      <xdr:row>125</xdr:row>
      <xdr:rowOff>130262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8A88F-0D39-7545-95BE-B96941BA2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109</xdr:row>
      <xdr:rowOff>0</xdr:rowOff>
    </xdr:from>
    <xdr:to>
      <xdr:col>9</xdr:col>
      <xdr:colOff>63149</xdr:colOff>
      <xdr:row>128</xdr:row>
      <xdr:rowOff>196119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020884-D934-F04E-9F07-01738D296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109</xdr:row>
      <xdr:rowOff>0</xdr:rowOff>
    </xdr:from>
    <xdr:to>
      <xdr:col>9</xdr:col>
      <xdr:colOff>38196</xdr:colOff>
      <xdr:row>129</xdr:row>
      <xdr:rowOff>42856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DED183-4064-CB41-B4FE-65DEB6FB2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203200</xdr:colOff>
      <xdr:row>3</xdr:row>
      <xdr:rowOff>152400</xdr:rowOff>
    </xdr:from>
    <xdr:to>
      <xdr:col>20</xdr:col>
      <xdr:colOff>371474</xdr:colOff>
      <xdr:row>22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0B10D-7E92-CD4E-973E-CE283F1EE6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14941</xdr:colOff>
      <xdr:row>109</xdr:row>
      <xdr:rowOff>0</xdr:rowOff>
    </xdr:from>
    <xdr:to>
      <xdr:col>9</xdr:col>
      <xdr:colOff>38196</xdr:colOff>
      <xdr:row>129</xdr:row>
      <xdr:rowOff>42856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E8EE2-AEF9-014D-A385-BAFF06933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zoomScale="90" zoomScaleNormal="90" workbookViewId="0">
      <selection activeCell="G19" sqref="G19"/>
    </sheetView>
  </sheetViews>
  <sheetFormatPr baseColWidth="10" defaultColWidth="15.83203125" defaultRowHeight="15" x14ac:dyDescent="0.2"/>
  <cols>
    <col min="1" max="1" width="25.83203125" style="1" bestFit="1" customWidth="1"/>
  </cols>
  <sheetData>
    <row r="1" spans="1:14" x14ac:dyDescent="0.2">
      <c r="A1" s="1" t="s">
        <v>0</v>
      </c>
      <c r="B1" t="s">
        <v>1</v>
      </c>
      <c r="C1" t="s">
        <v>22</v>
      </c>
      <c r="D1" s="3" t="s">
        <v>49</v>
      </c>
      <c r="E1" t="s">
        <v>46</v>
      </c>
      <c r="F1" t="s">
        <v>47</v>
      </c>
      <c r="G1" t="s">
        <v>3</v>
      </c>
      <c r="H1" t="s">
        <v>48</v>
      </c>
      <c r="I1" t="s">
        <v>44</v>
      </c>
      <c r="J1" t="s">
        <v>60</v>
      </c>
      <c r="K1" t="s">
        <v>59</v>
      </c>
      <c r="L1" t="s">
        <v>2</v>
      </c>
      <c r="M1" t="s">
        <v>4</v>
      </c>
      <c r="N1" t="s">
        <v>62</v>
      </c>
    </row>
    <row r="2" spans="1:14" x14ac:dyDescent="0.2">
      <c r="A2" s="1">
        <v>45275</v>
      </c>
      <c r="B2">
        <v>1091</v>
      </c>
      <c r="C2">
        <v>1</v>
      </c>
      <c r="D2">
        <f>1</f>
        <v>1</v>
      </c>
      <c r="E2">
        <v>0</v>
      </c>
      <c r="F2">
        <f>0</f>
        <v>0</v>
      </c>
      <c r="G2">
        <v>0</v>
      </c>
      <c r="H2">
        <f>0</f>
        <v>0</v>
      </c>
      <c r="I2">
        <f>4203</f>
        <v>4203</v>
      </c>
      <c r="J2">
        <f t="shared" ref="J2:J33" si="0">(I2-AVERAGE($I$2:$I$93))/STDEV($I$2:$I$93)</f>
        <v>1.2769362928183077</v>
      </c>
      <c r="K2">
        <f>LN(I2)</f>
        <v>8.3435538350051175</v>
      </c>
      <c r="L2">
        <v>180</v>
      </c>
      <c r="M2">
        <f t="shared" ref="M2:M33" si="1">(L2-AVERAGE($L$2:$L$93))/STDEV($L$2:$L$93)</f>
        <v>-0.24129025768026688</v>
      </c>
      <c r="N2">
        <f>IF(OR(D2=1,E2=1,F2=1),1,0)</f>
        <v>1</v>
      </c>
    </row>
    <row r="3" spans="1:14" x14ac:dyDescent="0.2">
      <c r="A3" s="1">
        <v>45276</v>
      </c>
      <c r="B3">
        <v>1062</v>
      </c>
      <c r="C3">
        <f>0</f>
        <v>0</v>
      </c>
      <c r="D3" s="3">
        <f>0</f>
        <v>0</v>
      </c>
      <c r="E3">
        <f>1</f>
        <v>1</v>
      </c>
      <c r="F3">
        <f>0</f>
        <v>0</v>
      </c>
      <c r="G3">
        <v>0</v>
      </c>
      <c r="H3">
        <f>0</f>
        <v>0</v>
      </c>
      <c r="I3">
        <f>4203</f>
        <v>4203</v>
      </c>
      <c r="J3">
        <f t="shared" si="0"/>
        <v>1.2769362928183077</v>
      </c>
      <c r="K3">
        <f t="shared" ref="K3:K66" si="2">LN(I3)</f>
        <v>8.3435538350051175</v>
      </c>
      <c r="L3">
        <v>310</v>
      </c>
      <c r="M3">
        <f t="shared" si="1"/>
        <v>0.76774172898266757</v>
      </c>
      <c r="N3">
        <f t="shared" ref="N3:N66" si="3">IF(OR(D3=1,E3=1,F3=1),1,0)</f>
        <v>1</v>
      </c>
    </row>
    <row r="4" spans="1:14" x14ac:dyDescent="0.2">
      <c r="A4" s="1">
        <v>45277</v>
      </c>
      <c r="B4">
        <v>800</v>
      </c>
      <c r="C4">
        <v>0</v>
      </c>
      <c r="D4">
        <v>0</v>
      </c>
      <c r="E4">
        <f>0</f>
        <v>0</v>
      </c>
      <c r="F4">
        <f>1</f>
        <v>1</v>
      </c>
      <c r="G4">
        <v>0</v>
      </c>
      <c r="H4">
        <f>0</f>
        <v>0</v>
      </c>
      <c r="I4">
        <f>4203</f>
        <v>4203</v>
      </c>
      <c r="J4">
        <f t="shared" si="0"/>
        <v>1.2769362928183077</v>
      </c>
      <c r="K4">
        <f t="shared" si="2"/>
        <v>8.3435538350051175</v>
      </c>
      <c r="L4">
        <v>360</v>
      </c>
      <c r="M4">
        <f t="shared" si="1"/>
        <v>1.1558309546222576</v>
      </c>
      <c r="N4">
        <f t="shared" si="3"/>
        <v>1</v>
      </c>
    </row>
    <row r="5" spans="1:14" x14ac:dyDescent="0.2">
      <c r="A5" s="1">
        <v>45278</v>
      </c>
      <c r="B5">
        <v>303</v>
      </c>
      <c r="C5">
        <f>0</f>
        <v>0</v>
      </c>
      <c r="D5">
        <v>0</v>
      </c>
      <c r="E5">
        <f>0</f>
        <v>0</v>
      </c>
      <c r="F5">
        <f>0</f>
        <v>0</v>
      </c>
      <c r="G5">
        <v>0</v>
      </c>
      <c r="H5">
        <f>0</f>
        <v>0</v>
      </c>
      <c r="I5">
        <f>4203</f>
        <v>4203</v>
      </c>
      <c r="J5">
        <f t="shared" si="0"/>
        <v>1.2769362928183077</v>
      </c>
      <c r="K5">
        <f t="shared" si="2"/>
        <v>8.3435538350051175</v>
      </c>
      <c r="L5">
        <v>270</v>
      </c>
      <c r="M5">
        <f t="shared" si="1"/>
        <v>0.4572703484709954</v>
      </c>
      <c r="N5">
        <f t="shared" si="3"/>
        <v>0</v>
      </c>
    </row>
    <row r="6" spans="1:14" x14ac:dyDescent="0.2">
      <c r="A6" s="1">
        <v>45279</v>
      </c>
      <c r="B6">
        <v>447</v>
      </c>
      <c r="C6">
        <f>0</f>
        <v>0</v>
      </c>
      <c r="D6">
        <v>0</v>
      </c>
      <c r="E6">
        <f>0</f>
        <v>0</v>
      </c>
      <c r="F6">
        <f>0</f>
        <v>0</v>
      </c>
      <c r="G6">
        <v>0</v>
      </c>
      <c r="H6">
        <f>0</f>
        <v>0</v>
      </c>
      <c r="I6">
        <f>4203</f>
        <v>4203</v>
      </c>
      <c r="J6">
        <f t="shared" si="0"/>
        <v>1.2769362928183077</v>
      </c>
      <c r="K6">
        <f t="shared" si="2"/>
        <v>8.3435538350051175</v>
      </c>
      <c r="L6">
        <v>210</v>
      </c>
      <c r="M6">
        <f t="shared" si="1"/>
        <v>-8.4367222965127907E-3</v>
      </c>
      <c r="N6">
        <f t="shared" si="3"/>
        <v>0</v>
      </c>
    </row>
    <row r="7" spans="1:14" x14ac:dyDescent="0.2">
      <c r="A7" s="1">
        <v>45280</v>
      </c>
      <c r="B7">
        <v>332</v>
      </c>
      <c r="C7">
        <f>0</f>
        <v>0</v>
      </c>
      <c r="D7">
        <v>0</v>
      </c>
      <c r="E7">
        <f>0</f>
        <v>0</v>
      </c>
      <c r="F7">
        <f>0</f>
        <v>0</v>
      </c>
      <c r="G7">
        <v>0</v>
      </c>
      <c r="H7">
        <f>0</f>
        <v>0</v>
      </c>
      <c r="I7">
        <f>4203</f>
        <v>4203</v>
      </c>
      <c r="J7">
        <f t="shared" si="0"/>
        <v>1.2769362928183077</v>
      </c>
      <c r="K7">
        <f t="shared" si="2"/>
        <v>8.3435538350051175</v>
      </c>
      <c r="L7">
        <v>190</v>
      </c>
      <c r="M7">
        <f t="shared" si="1"/>
        <v>-0.16367241255234885</v>
      </c>
      <c r="N7">
        <f t="shared" si="3"/>
        <v>0</v>
      </c>
    </row>
    <row r="8" spans="1:14" x14ac:dyDescent="0.2">
      <c r="A8" s="1">
        <v>45281</v>
      </c>
      <c r="B8">
        <v>318</v>
      </c>
      <c r="C8">
        <f>0</f>
        <v>0</v>
      </c>
      <c r="D8">
        <v>0</v>
      </c>
      <c r="E8">
        <f>0</f>
        <v>0</v>
      </c>
      <c r="F8">
        <f>0</f>
        <v>0</v>
      </c>
      <c r="G8">
        <v>0</v>
      </c>
      <c r="H8">
        <f>0</f>
        <v>0</v>
      </c>
      <c r="I8">
        <f>4203</f>
        <v>4203</v>
      </c>
      <c r="J8">
        <f t="shared" si="0"/>
        <v>1.2769362928183077</v>
      </c>
      <c r="K8">
        <f t="shared" si="2"/>
        <v>8.3435538350051175</v>
      </c>
      <c r="L8">
        <v>190</v>
      </c>
      <c r="M8">
        <f t="shared" si="1"/>
        <v>-0.16367241255234885</v>
      </c>
      <c r="N8">
        <f t="shared" si="3"/>
        <v>0</v>
      </c>
    </row>
    <row r="9" spans="1:14" x14ac:dyDescent="0.2">
      <c r="A9" s="1">
        <v>45282</v>
      </c>
      <c r="B9">
        <v>491</v>
      </c>
      <c r="C9">
        <f>0</f>
        <v>0</v>
      </c>
      <c r="D9">
        <f>1</f>
        <v>1</v>
      </c>
      <c r="E9">
        <f>0</f>
        <v>0</v>
      </c>
      <c r="F9">
        <f>0</f>
        <v>0</v>
      </c>
      <c r="G9">
        <v>0</v>
      </c>
      <c r="H9">
        <f>0</f>
        <v>0</v>
      </c>
      <c r="I9">
        <v>4213</v>
      </c>
      <c r="J9">
        <f t="shared" si="0"/>
        <v>1.2871360843512774</v>
      </c>
      <c r="K9">
        <f t="shared" si="2"/>
        <v>8.3459302619790172</v>
      </c>
      <c r="L9">
        <v>200</v>
      </c>
      <c r="M9">
        <f t="shared" si="1"/>
        <v>-8.6054567424430822E-2</v>
      </c>
      <c r="N9">
        <f t="shared" si="3"/>
        <v>1</v>
      </c>
    </row>
    <row r="10" spans="1:14" x14ac:dyDescent="0.2">
      <c r="A10" s="1">
        <v>45283</v>
      </c>
      <c r="B10">
        <v>532</v>
      </c>
      <c r="C10">
        <f>0</f>
        <v>0</v>
      </c>
      <c r="D10" s="3">
        <f>0</f>
        <v>0</v>
      </c>
      <c r="E10">
        <f>1</f>
        <v>1</v>
      </c>
      <c r="F10">
        <f>0</f>
        <v>0</v>
      </c>
      <c r="G10">
        <v>0</v>
      </c>
      <c r="H10">
        <f>0</f>
        <v>0</v>
      </c>
      <c r="I10">
        <v>4213</v>
      </c>
      <c r="J10">
        <f t="shared" si="0"/>
        <v>1.2871360843512774</v>
      </c>
      <c r="K10">
        <f t="shared" si="2"/>
        <v>8.3459302619790172</v>
      </c>
      <c r="L10">
        <v>220</v>
      </c>
      <c r="M10">
        <f t="shared" si="1"/>
        <v>6.9181122831405234E-2</v>
      </c>
      <c r="N10">
        <f t="shared" si="3"/>
        <v>1</v>
      </c>
    </row>
    <row r="11" spans="1:14" x14ac:dyDescent="0.2">
      <c r="A11" s="1">
        <v>45284</v>
      </c>
      <c r="B11">
        <v>344</v>
      </c>
      <c r="C11">
        <f>0</f>
        <v>0</v>
      </c>
      <c r="D11">
        <v>0</v>
      </c>
      <c r="E11">
        <f>0</f>
        <v>0</v>
      </c>
      <c r="F11">
        <f>1</f>
        <v>1</v>
      </c>
      <c r="G11">
        <v>0</v>
      </c>
      <c r="H11">
        <v>1</v>
      </c>
      <c r="I11">
        <v>4213</v>
      </c>
      <c r="J11">
        <f t="shared" si="0"/>
        <v>1.2871360843512774</v>
      </c>
      <c r="K11">
        <f t="shared" si="2"/>
        <v>8.3459302619790172</v>
      </c>
      <c r="L11">
        <v>220</v>
      </c>
      <c r="M11">
        <f t="shared" si="1"/>
        <v>6.9181122831405234E-2</v>
      </c>
      <c r="N11">
        <f t="shared" si="3"/>
        <v>1</v>
      </c>
    </row>
    <row r="12" spans="1:14" x14ac:dyDescent="0.2">
      <c r="A12" s="1">
        <v>45285</v>
      </c>
      <c r="B12">
        <v>757</v>
      </c>
      <c r="C12">
        <f>0</f>
        <v>0</v>
      </c>
      <c r="D12">
        <v>0</v>
      </c>
      <c r="E12">
        <f>0</f>
        <v>0</v>
      </c>
      <c r="F12">
        <f>0</f>
        <v>0</v>
      </c>
      <c r="G12">
        <v>1</v>
      </c>
      <c r="H12">
        <f>0</f>
        <v>0</v>
      </c>
      <c r="I12">
        <v>4213</v>
      </c>
      <c r="J12">
        <f t="shared" si="0"/>
        <v>1.2871360843512774</v>
      </c>
      <c r="K12">
        <f t="shared" si="2"/>
        <v>8.3459302619790172</v>
      </c>
      <c r="L12">
        <v>230</v>
      </c>
      <c r="M12">
        <f t="shared" si="1"/>
        <v>0.14679896795932326</v>
      </c>
      <c r="N12">
        <f t="shared" si="3"/>
        <v>0</v>
      </c>
    </row>
    <row r="13" spans="1:14" x14ac:dyDescent="0.2">
      <c r="A13" s="1">
        <v>45286</v>
      </c>
      <c r="B13">
        <v>679</v>
      </c>
      <c r="C13">
        <f>0</f>
        <v>0</v>
      </c>
      <c r="D13">
        <v>0</v>
      </c>
      <c r="E13">
        <f>0</f>
        <v>0</v>
      </c>
      <c r="F13">
        <f>0</f>
        <v>0</v>
      </c>
      <c r="G13">
        <v>0</v>
      </c>
      <c r="H13">
        <f>0</f>
        <v>0</v>
      </c>
      <c r="I13">
        <v>4213</v>
      </c>
      <c r="J13">
        <f t="shared" si="0"/>
        <v>1.2871360843512774</v>
      </c>
      <c r="K13">
        <f t="shared" si="2"/>
        <v>8.3459302619790172</v>
      </c>
      <c r="L13">
        <v>250</v>
      </c>
      <c r="M13">
        <f t="shared" si="1"/>
        <v>0.30203465821515935</v>
      </c>
      <c r="N13">
        <f t="shared" si="3"/>
        <v>0</v>
      </c>
    </row>
    <row r="14" spans="1:14" x14ac:dyDescent="0.2">
      <c r="A14" s="1">
        <v>45287</v>
      </c>
      <c r="B14">
        <v>616</v>
      </c>
      <c r="C14">
        <f>0</f>
        <v>0</v>
      </c>
      <c r="D14">
        <v>0</v>
      </c>
      <c r="E14">
        <f>0</f>
        <v>0</v>
      </c>
      <c r="F14">
        <f>0</f>
        <v>0</v>
      </c>
      <c r="G14">
        <v>0</v>
      </c>
      <c r="H14">
        <f>0</f>
        <v>0</v>
      </c>
      <c r="I14">
        <v>4213</v>
      </c>
      <c r="J14">
        <f t="shared" si="0"/>
        <v>1.2871360843512774</v>
      </c>
      <c r="K14">
        <f t="shared" si="2"/>
        <v>8.3459302619790172</v>
      </c>
      <c r="L14">
        <v>360</v>
      </c>
      <c r="M14">
        <f t="shared" si="1"/>
        <v>1.1558309546222576</v>
      </c>
      <c r="N14">
        <f t="shared" si="3"/>
        <v>0</v>
      </c>
    </row>
    <row r="15" spans="1:14" x14ac:dyDescent="0.2">
      <c r="A15" s="1">
        <v>45288</v>
      </c>
      <c r="B15">
        <v>605</v>
      </c>
      <c r="C15">
        <f>0</f>
        <v>0</v>
      </c>
      <c r="D15">
        <v>0</v>
      </c>
      <c r="E15">
        <f>0</f>
        <v>0</v>
      </c>
      <c r="F15">
        <f>0</f>
        <v>0</v>
      </c>
      <c r="G15">
        <v>0</v>
      </c>
      <c r="H15">
        <f>0</f>
        <v>0</v>
      </c>
      <c r="I15">
        <v>4213</v>
      </c>
      <c r="J15">
        <f t="shared" si="0"/>
        <v>1.2871360843512774</v>
      </c>
      <c r="K15">
        <f t="shared" si="2"/>
        <v>8.3459302619790172</v>
      </c>
      <c r="L15">
        <v>320</v>
      </c>
      <c r="M15">
        <f t="shared" si="1"/>
        <v>0.8453595741105856</v>
      </c>
      <c r="N15">
        <f t="shared" si="3"/>
        <v>0</v>
      </c>
    </row>
    <row r="16" spans="1:14" x14ac:dyDescent="0.2">
      <c r="A16" s="1">
        <v>45289</v>
      </c>
      <c r="B16">
        <v>653</v>
      </c>
      <c r="C16">
        <f>0</f>
        <v>0</v>
      </c>
      <c r="D16">
        <f>1</f>
        <v>1</v>
      </c>
      <c r="E16">
        <f>0</f>
        <v>0</v>
      </c>
      <c r="F16">
        <f>0</f>
        <v>0</v>
      </c>
      <c r="G16">
        <v>0</v>
      </c>
      <c r="H16">
        <f>0</f>
        <v>0</v>
      </c>
      <c r="I16">
        <f>4051</f>
        <v>4051</v>
      </c>
      <c r="J16">
        <f t="shared" si="0"/>
        <v>1.1218994615171693</v>
      </c>
      <c r="K16">
        <f t="shared" si="2"/>
        <v>8.3067190432026905</v>
      </c>
      <c r="L16">
        <v>300</v>
      </c>
      <c r="M16">
        <f t="shared" si="1"/>
        <v>0.69012388385474954</v>
      </c>
      <c r="N16">
        <f t="shared" si="3"/>
        <v>1</v>
      </c>
    </row>
    <row r="17" spans="1:14" x14ac:dyDescent="0.2">
      <c r="A17" s="1">
        <v>45290</v>
      </c>
      <c r="B17">
        <v>654</v>
      </c>
      <c r="C17">
        <f>0</f>
        <v>0</v>
      </c>
      <c r="D17" s="3">
        <f>0</f>
        <v>0</v>
      </c>
      <c r="E17">
        <f>1</f>
        <v>1</v>
      </c>
      <c r="F17">
        <f>0</f>
        <v>0</v>
      </c>
      <c r="G17">
        <v>0</v>
      </c>
      <c r="H17">
        <f>0</f>
        <v>0</v>
      </c>
      <c r="I17">
        <f>4051</f>
        <v>4051</v>
      </c>
      <c r="J17">
        <f t="shared" si="0"/>
        <v>1.1218994615171693</v>
      </c>
      <c r="K17">
        <f t="shared" si="2"/>
        <v>8.3067190432026905</v>
      </c>
      <c r="L17">
        <v>300</v>
      </c>
      <c r="M17">
        <f t="shared" si="1"/>
        <v>0.69012388385474954</v>
      </c>
      <c r="N17">
        <f t="shared" si="3"/>
        <v>1</v>
      </c>
    </row>
    <row r="18" spans="1:14" x14ac:dyDescent="0.2">
      <c r="A18" s="1">
        <v>45291</v>
      </c>
      <c r="B18">
        <v>394</v>
      </c>
      <c r="C18">
        <f>0</f>
        <v>0</v>
      </c>
      <c r="D18">
        <v>0</v>
      </c>
      <c r="E18">
        <f>0</f>
        <v>0</v>
      </c>
      <c r="F18">
        <f>1</f>
        <v>1</v>
      </c>
      <c r="G18">
        <v>0</v>
      </c>
      <c r="H18">
        <v>1</v>
      </c>
      <c r="I18">
        <f>4051</f>
        <v>4051</v>
      </c>
      <c r="J18">
        <f t="shared" si="0"/>
        <v>1.1218994615171693</v>
      </c>
      <c r="K18">
        <f t="shared" si="2"/>
        <v>8.3067190432026905</v>
      </c>
      <c r="L18">
        <v>350</v>
      </c>
      <c r="M18">
        <f t="shared" si="1"/>
        <v>1.0782131094943397</v>
      </c>
      <c r="N18">
        <f t="shared" si="3"/>
        <v>1</v>
      </c>
    </row>
    <row r="19" spans="1:14" x14ac:dyDescent="0.2">
      <c r="A19" s="1">
        <v>45292</v>
      </c>
      <c r="B19">
        <v>502</v>
      </c>
      <c r="C19">
        <f>0</f>
        <v>0</v>
      </c>
      <c r="D19">
        <v>0</v>
      </c>
      <c r="E19">
        <f>0</f>
        <v>0</v>
      </c>
      <c r="F19">
        <f>0</f>
        <v>0</v>
      </c>
      <c r="G19">
        <v>1</v>
      </c>
      <c r="H19">
        <f>0</f>
        <v>0</v>
      </c>
      <c r="I19">
        <f>4051</f>
        <v>4051</v>
      </c>
      <c r="J19">
        <f t="shared" si="0"/>
        <v>1.1218994615171693</v>
      </c>
      <c r="K19">
        <f t="shared" si="2"/>
        <v>8.3067190432026905</v>
      </c>
      <c r="L19">
        <v>250</v>
      </c>
      <c r="M19">
        <f t="shared" si="1"/>
        <v>0.30203465821515935</v>
      </c>
      <c r="N19">
        <f t="shared" si="3"/>
        <v>0</v>
      </c>
    </row>
    <row r="20" spans="1:14" x14ac:dyDescent="0.2">
      <c r="A20" s="1">
        <v>45293</v>
      </c>
      <c r="B20">
        <v>348</v>
      </c>
      <c r="C20">
        <f>0</f>
        <v>0</v>
      </c>
      <c r="D20">
        <v>0</v>
      </c>
      <c r="E20">
        <f>0</f>
        <v>0</v>
      </c>
      <c r="F20">
        <f>0</f>
        <v>0</v>
      </c>
      <c r="G20">
        <v>0</v>
      </c>
      <c r="H20">
        <f>0</f>
        <v>0</v>
      </c>
      <c r="I20">
        <f>4051</f>
        <v>4051</v>
      </c>
      <c r="J20">
        <f t="shared" si="0"/>
        <v>1.1218994615171693</v>
      </c>
      <c r="K20">
        <f t="shared" si="2"/>
        <v>8.3067190432026905</v>
      </c>
      <c r="L20">
        <v>250</v>
      </c>
      <c r="M20">
        <f t="shared" si="1"/>
        <v>0.30203465821515935</v>
      </c>
      <c r="N20">
        <f t="shared" si="3"/>
        <v>0</v>
      </c>
    </row>
    <row r="21" spans="1:14" x14ac:dyDescent="0.2">
      <c r="A21" s="1">
        <v>45294</v>
      </c>
      <c r="B21">
        <v>238</v>
      </c>
      <c r="C21">
        <f>0</f>
        <v>0</v>
      </c>
      <c r="D21">
        <v>0</v>
      </c>
      <c r="E21">
        <f>0</f>
        <v>0</v>
      </c>
      <c r="F21">
        <f>0</f>
        <v>0</v>
      </c>
      <c r="G21">
        <v>0</v>
      </c>
      <c r="H21">
        <f>0</f>
        <v>0</v>
      </c>
      <c r="I21">
        <f>4051</f>
        <v>4051</v>
      </c>
      <c r="J21">
        <f t="shared" si="0"/>
        <v>1.1218994615171693</v>
      </c>
      <c r="K21">
        <f t="shared" si="2"/>
        <v>8.3067190432026905</v>
      </c>
      <c r="L21">
        <v>180</v>
      </c>
      <c r="M21">
        <f t="shared" si="1"/>
        <v>-0.24129025768026688</v>
      </c>
      <c r="N21">
        <f t="shared" si="3"/>
        <v>0</v>
      </c>
    </row>
    <row r="22" spans="1:14" x14ac:dyDescent="0.2">
      <c r="A22" s="1">
        <v>45295</v>
      </c>
      <c r="B22">
        <v>204</v>
      </c>
      <c r="C22">
        <f>0</f>
        <v>0</v>
      </c>
      <c r="D22">
        <v>0</v>
      </c>
      <c r="E22">
        <f>0</f>
        <v>0</v>
      </c>
      <c r="F22">
        <f>0</f>
        <v>0</v>
      </c>
      <c r="G22">
        <v>0</v>
      </c>
      <c r="H22">
        <f>0</f>
        <v>0</v>
      </c>
      <c r="I22">
        <f>4051</f>
        <v>4051</v>
      </c>
      <c r="J22">
        <f t="shared" si="0"/>
        <v>1.1218994615171693</v>
      </c>
      <c r="K22">
        <f t="shared" si="2"/>
        <v>8.3067190432026905</v>
      </c>
      <c r="L22">
        <v>160</v>
      </c>
      <c r="M22">
        <f t="shared" si="1"/>
        <v>-0.39652594793610296</v>
      </c>
      <c r="N22">
        <f t="shared" si="3"/>
        <v>0</v>
      </c>
    </row>
    <row r="23" spans="1:14" x14ac:dyDescent="0.2">
      <c r="A23" s="1">
        <v>45296</v>
      </c>
      <c r="B23">
        <v>326</v>
      </c>
      <c r="C23">
        <f>0</f>
        <v>0</v>
      </c>
      <c r="D23">
        <f>1</f>
        <v>1</v>
      </c>
      <c r="E23">
        <f>0</f>
        <v>0</v>
      </c>
      <c r="F23">
        <f>0</f>
        <v>0</v>
      </c>
      <c r="G23">
        <v>0</v>
      </c>
      <c r="H23">
        <f>0</f>
        <v>0</v>
      </c>
      <c r="I23">
        <f>3817</f>
        <v>3817</v>
      </c>
      <c r="J23">
        <f t="shared" si="0"/>
        <v>0.88322433964568003</v>
      </c>
      <c r="K23">
        <f t="shared" si="2"/>
        <v>8.2472200527452291</v>
      </c>
      <c r="L23">
        <v>150</v>
      </c>
      <c r="M23">
        <f t="shared" si="1"/>
        <v>-0.47414379306402099</v>
      </c>
      <c r="N23">
        <f t="shared" si="3"/>
        <v>1</v>
      </c>
    </row>
    <row r="24" spans="1:14" x14ac:dyDescent="0.2">
      <c r="A24" s="1">
        <v>45297</v>
      </c>
      <c r="B24">
        <v>464</v>
      </c>
      <c r="C24">
        <f>0</f>
        <v>0</v>
      </c>
      <c r="D24" s="3">
        <f>0</f>
        <v>0</v>
      </c>
      <c r="E24">
        <f>1</f>
        <v>1</v>
      </c>
      <c r="F24">
        <f>0</f>
        <v>0</v>
      </c>
      <c r="G24">
        <v>0</v>
      </c>
      <c r="H24">
        <f>0</f>
        <v>0</v>
      </c>
      <c r="I24">
        <f>3817</f>
        <v>3817</v>
      </c>
      <c r="J24">
        <f t="shared" si="0"/>
        <v>0.88322433964568003</v>
      </c>
      <c r="K24">
        <f t="shared" si="2"/>
        <v>8.2472200527452291</v>
      </c>
      <c r="L24">
        <v>200</v>
      </c>
      <c r="M24">
        <f t="shared" si="1"/>
        <v>-8.6054567424430822E-2</v>
      </c>
      <c r="N24">
        <f t="shared" si="3"/>
        <v>1</v>
      </c>
    </row>
    <row r="25" spans="1:14" x14ac:dyDescent="0.2">
      <c r="A25" s="1">
        <v>45298</v>
      </c>
      <c r="B25">
        <v>275</v>
      </c>
      <c r="C25">
        <f>0</f>
        <v>0</v>
      </c>
      <c r="D25">
        <v>0</v>
      </c>
      <c r="E25">
        <f>0</f>
        <v>0</v>
      </c>
      <c r="F25">
        <f>1</f>
        <v>1</v>
      </c>
      <c r="G25">
        <v>0</v>
      </c>
      <c r="H25">
        <f>0</f>
        <v>0</v>
      </c>
      <c r="I25">
        <f>3817</f>
        <v>3817</v>
      </c>
      <c r="J25">
        <f t="shared" si="0"/>
        <v>0.88322433964568003</v>
      </c>
      <c r="K25">
        <f t="shared" si="2"/>
        <v>8.2472200527452291</v>
      </c>
      <c r="L25">
        <v>300</v>
      </c>
      <c r="M25">
        <f t="shared" si="1"/>
        <v>0.69012388385474954</v>
      </c>
      <c r="N25">
        <f t="shared" si="3"/>
        <v>1</v>
      </c>
    </row>
    <row r="26" spans="1:14" x14ac:dyDescent="0.2">
      <c r="A26" s="1">
        <v>45299</v>
      </c>
      <c r="B26">
        <v>71</v>
      </c>
      <c r="C26">
        <f>0</f>
        <v>0</v>
      </c>
      <c r="D26">
        <v>0</v>
      </c>
      <c r="E26">
        <f>0</f>
        <v>0</v>
      </c>
      <c r="F26">
        <f>0</f>
        <v>0</v>
      </c>
      <c r="G26">
        <v>0</v>
      </c>
      <c r="H26">
        <f>0</f>
        <v>0</v>
      </c>
      <c r="I26">
        <f>3817</f>
        <v>3817</v>
      </c>
      <c r="J26">
        <f t="shared" si="0"/>
        <v>0.88322433964568003</v>
      </c>
      <c r="K26">
        <f t="shared" si="2"/>
        <v>8.2472200527452291</v>
      </c>
      <c r="L26">
        <v>1000</v>
      </c>
      <c r="M26">
        <f t="shared" si="1"/>
        <v>6.1233730428090114</v>
      </c>
      <c r="N26">
        <f t="shared" si="3"/>
        <v>0</v>
      </c>
    </row>
    <row r="27" spans="1:14" x14ac:dyDescent="0.2">
      <c r="A27" s="1">
        <v>45300</v>
      </c>
      <c r="B27">
        <v>84</v>
      </c>
      <c r="C27">
        <f>0</f>
        <v>0</v>
      </c>
      <c r="D27">
        <v>0</v>
      </c>
      <c r="E27">
        <f>0</f>
        <v>0</v>
      </c>
      <c r="F27">
        <f>0</f>
        <v>0</v>
      </c>
      <c r="G27">
        <v>0</v>
      </c>
      <c r="H27">
        <f>0</f>
        <v>0</v>
      </c>
      <c r="I27">
        <f>3817</f>
        <v>3817</v>
      </c>
      <c r="J27">
        <f t="shared" si="0"/>
        <v>0.88322433964568003</v>
      </c>
      <c r="K27">
        <f t="shared" si="2"/>
        <v>8.2472200527452291</v>
      </c>
      <c r="L27">
        <v>700</v>
      </c>
      <c r="M27">
        <f t="shared" si="1"/>
        <v>3.7948376889714708</v>
      </c>
      <c r="N27">
        <f t="shared" si="3"/>
        <v>0</v>
      </c>
    </row>
    <row r="28" spans="1:14" x14ac:dyDescent="0.2">
      <c r="A28" s="1">
        <v>45301</v>
      </c>
      <c r="B28">
        <v>59</v>
      </c>
      <c r="C28">
        <f>0</f>
        <v>0</v>
      </c>
      <c r="D28">
        <v>0</v>
      </c>
      <c r="E28">
        <f>0</f>
        <v>0</v>
      </c>
      <c r="F28">
        <f>0</f>
        <v>0</v>
      </c>
      <c r="G28">
        <v>0</v>
      </c>
      <c r="H28">
        <f>0</f>
        <v>0</v>
      </c>
      <c r="I28">
        <f>3817</f>
        <v>3817</v>
      </c>
      <c r="J28">
        <f t="shared" si="0"/>
        <v>0.88322433964568003</v>
      </c>
      <c r="K28">
        <f t="shared" si="2"/>
        <v>8.2472200527452291</v>
      </c>
      <c r="L28">
        <v>420</v>
      </c>
      <c r="M28">
        <f t="shared" si="1"/>
        <v>1.6215380253897658</v>
      </c>
      <c r="N28">
        <f t="shared" si="3"/>
        <v>0</v>
      </c>
    </row>
    <row r="29" spans="1:14" x14ac:dyDescent="0.2">
      <c r="A29" s="1">
        <v>45302</v>
      </c>
      <c r="B29">
        <v>51</v>
      </c>
      <c r="C29">
        <f>0</f>
        <v>0</v>
      </c>
      <c r="D29">
        <v>0</v>
      </c>
      <c r="E29">
        <f>0</f>
        <v>0</v>
      </c>
      <c r="F29">
        <f>0</f>
        <v>0</v>
      </c>
      <c r="G29">
        <v>0</v>
      </c>
      <c r="H29">
        <f>0</f>
        <v>0</v>
      </c>
      <c r="I29">
        <f>3817</f>
        <v>3817</v>
      </c>
      <c r="J29">
        <f t="shared" si="0"/>
        <v>0.88322433964568003</v>
      </c>
      <c r="K29">
        <f t="shared" si="2"/>
        <v>8.2472200527452291</v>
      </c>
      <c r="L29">
        <v>270</v>
      </c>
      <c r="M29">
        <f t="shared" si="1"/>
        <v>0.4572703484709954</v>
      </c>
      <c r="N29">
        <f t="shared" si="3"/>
        <v>0</v>
      </c>
    </row>
    <row r="30" spans="1:14" x14ac:dyDescent="0.2">
      <c r="A30" s="1">
        <v>45303</v>
      </c>
      <c r="B30">
        <v>136</v>
      </c>
      <c r="C30">
        <f>0</f>
        <v>0</v>
      </c>
      <c r="D30">
        <f>1</f>
        <v>1</v>
      </c>
      <c r="E30">
        <f>0</f>
        <v>0</v>
      </c>
      <c r="F30">
        <f>0</f>
        <v>0</v>
      </c>
      <c r="G30">
        <v>0</v>
      </c>
      <c r="H30">
        <f>0</f>
        <v>0</v>
      </c>
      <c r="I30">
        <f>3346</f>
        <v>3346</v>
      </c>
      <c r="J30">
        <f t="shared" si="0"/>
        <v>0.40281415844281054</v>
      </c>
      <c r="K30">
        <f t="shared" si="2"/>
        <v>8.1155208815467699</v>
      </c>
      <c r="L30">
        <v>200</v>
      </c>
      <c r="M30">
        <f t="shared" si="1"/>
        <v>-8.6054567424430822E-2</v>
      </c>
      <c r="N30">
        <f t="shared" si="3"/>
        <v>1</v>
      </c>
    </row>
    <row r="31" spans="1:14" x14ac:dyDescent="0.2">
      <c r="A31" s="1">
        <v>45304</v>
      </c>
      <c r="B31">
        <v>276</v>
      </c>
      <c r="C31">
        <f>0</f>
        <v>0</v>
      </c>
      <c r="D31" s="3">
        <f>0</f>
        <v>0</v>
      </c>
      <c r="E31">
        <f>1</f>
        <v>1</v>
      </c>
      <c r="F31">
        <f>0</f>
        <v>0</v>
      </c>
      <c r="G31">
        <v>0</v>
      </c>
      <c r="H31">
        <f>0</f>
        <v>0</v>
      </c>
      <c r="I31">
        <f>3346</f>
        <v>3346</v>
      </c>
      <c r="J31">
        <f t="shared" si="0"/>
        <v>0.40281415844281054</v>
      </c>
      <c r="K31">
        <f t="shared" si="2"/>
        <v>8.1155208815467699</v>
      </c>
      <c r="L31">
        <v>220</v>
      </c>
      <c r="M31">
        <f t="shared" si="1"/>
        <v>6.9181122831405234E-2</v>
      </c>
      <c r="N31">
        <f t="shared" si="3"/>
        <v>1</v>
      </c>
    </row>
    <row r="32" spans="1:14" x14ac:dyDescent="0.2">
      <c r="A32" s="1">
        <v>45305</v>
      </c>
      <c r="B32">
        <v>228</v>
      </c>
      <c r="C32">
        <f>0</f>
        <v>0</v>
      </c>
      <c r="D32">
        <v>0</v>
      </c>
      <c r="E32">
        <f>0</f>
        <v>0</v>
      </c>
      <c r="F32">
        <f>1</f>
        <v>1</v>
      </c>
      <c r="G32">
        <v>0</v>
      </c>
      <c r="H32">
        <f>0</f>
        <v>0</v>
      </c>
      <c r="I32">
        <f>3346</f>
        <v>3346</v>
      </c>
      <c r="J32">
        <f t="shared" si="0"/>
        <v>0.40281415844281054</v>
      </c>
      <c r="K32">
        <f t="shared" si="2"/>
        <v>8.1155208815467699</v>
      </c>
      <c r="L32">
        <v>200</v>
      </c>
      <c r="M32">
        <f t="shared" si="1"/>
        <v>-8.6054567424430822E-2</v>
      </c>
      <c r="N32">
        <f t="shared" si="3"/>
        <v>1</v>
      </c>
    </row>
    <row r="33" spans="1:14" x14ac:dyDescent="0.2">
      <c r="A33" s="1">
        <v>45306</v>
      </c>
      <c r="B33">
        <v>197</v>
      </c>
      <c r="C33">
        <f>0</f>
        <v>0</v>
      </c>
      <c r="D33">
        <v>0</v>
      </c>
      <c r="E33">
        <f>0</f>
        <v>0</v>
      </c>
      <c r="F33">
        <f>0</f>
        <v>0</v>
      </c>
      <c r="G33">
        <v>1</v>
      </c>
      <c r="H33">
        <f>0</f>
        <v>0</v>
      </c>
      <c r="I33">
        <f>3346</f>
        <v>3346</v>
      </c>
      <c r="J33">
        <f t="shared" si="0"/>
        <v>0.40281415844281054</v>
      </c>
      <c r="K33">
        <f t="shared" si="2"/>
        <v>8.1155208815467699</v>
      </c>
      <c r="L33">
        <v>180</v>
      </c>
      <c r="M33">
        <f t="shared" si="1"/>
        <v>-0.24129025768026688</v>
      </c>
      <c r="N33">
        <f t="shared" si="3"/>
        <v>0</v>
      </c>
    </row>
    <row r="34" spans="1:14" x14ac:dyDescent="0.2">
      <c r="A34" s="1">
        <v>45307</v>
      </c>
      <c r="B34">
        <v>64</v>
      </c>
      <c r="C34">
        <f>0</f>
        <v>0</v>
      </c>
      <c r="D34">
        <v>0</v>
      </c>
      <c r="E34">
        <f>0</f>
        <v>0</v>
      </c>
      <c r="F34">
        <f>0</f>
        <v>0</v>
      </c>
      <c r="G34">
        <v>0</v>
      </c>
      <c r="H34">
        <f>0</f>
        <v>0</v>
      </c>
      <c r="I34">
        <f>3346</f>
        <v>3346</v>
      </c>
      <c r="J34">
        <f t="shared" ref="J34:J65" si="4">(I34-AVERAGE($I$2:$I$93))/STDEV($I$2:$I$93)</f>
        <v>0.40281415844281054</v>
      </c>
      <c r="K34">
        <f t="shared" si="2"/>
        <v>8.1155208815467699</v>
      </c>
      <c r="L34">
        <v>140</v>
      </c>
      <c r="M34">
        <f t="shared" ref="M34:M65" si="5">(L34-AVERAGE($L$2:$L$93))/STDEV($L$2:$L$93)</f>
        <v>-0.55176163819193902</v>
      </c>
      <c r="N34">
        <f t="shared" si="3"/>
        <v>0</v>
      </c>
    </row>
    <row r="35" spans="1:14" x14ac:dyDescent="0.2">
      <c r="A35" s="1">
        <v>45308</v>
      </c>
      <c r="B35">
        <v>38</v>
      </c>
      <c r="C35">
        <f>0</f>
        <v>0</v>
      </c>
      <c r="D35">
        <v>0</v>
      </c>
      <c r="E35">
        <f>0</f>
        <v>0</v>
      </c>
      <c r="F35">
        <f>0</f>
        <v>0</v>
      </c>
      <c r="G35">
        <v>0</v>
      </c>
      <c r="H35">
        <f>0</f>
        <v>0</v>
      </c>
      <c r="I35">
        <f>3346</f>
        <v>3346</v>
      </c>
      <c r="J35">
        <f t="shared" si="4"/>
        <v>0.40281415844281054</v>
      </c>
      <c r="K35">
        <f t="shared" si="2"/>
        <v>8.1155208815467699</v>
      </c>
      <c r="L35">
        <v>150</v>
      </c>
      <c r="M35">
        <f t="shared" si="5"/>
        <v>-0.47414379306402099</v>
      </c>
      <c r="N35">
        <f t="shared" si="3"/>
        <v>0</v>
      </c>
    </row>
    <row r="36" spans="1:14" x14ac:dyDescent="0.2">
      <c r="A36" s="1">
        <v>45309</v>
      </c>
      <c r="B36">
        <v>36</v>
      </c>
      <c r="C36">
        <f>0</f>
        <v>0</v>
      </c>
      <c r="D36">
        <v>0</v>
      </c>
      <c r="E36">
        <f>0</f>
        <v>0</v>
      </c>
      <c r="F36">
        <f>0</f>
        <v>0</v>
      </c>
      <c r="G36">
        <v>0</v>
      </c>
      <c r="H36">
        <f>0</f>
        <v>0</v>
      </c>
      <c r="I36">
        <f>3346</f>
        <v>3346</v>
      </c>
      <c r="J36">
        <f t="shared" si="4"/>
        <v>0.40281415844281054</v>
      </c>
      <c r="K36">
        <f t="shared" si="2"/>
        <v>8.1155208815467699</v>
      </c>
      <c r="L36">
        <v>130</v>
      </c>
      <c r="M36">
        <f t="shared" si="5"/>
        <v>-0.62937948331985705</v>
      </c>
      <c r="N36">
        <f t="shared" si="3"/>
        <v>0</v>
      </c>
    </row>
    <row r="37" spans="1:14" x14ac:dyDescent="0.2">
      <c r="A37" s="1">
        <v>45310</v>
      </c>
      <c r="B37">
        <v>117</v>
      </c>
      <c r="C37">
        <f>0</f>
        <v>0</v>
      </c>
      <c r="D37">
        <f>1</f>
        <v>1</v>
      </c>
      <c r="E37">
        <f>0</f>
        <v>0</v>
      </c>
      <c r="F37">
        <f>0</f>
        <v>0</v>
      </c>
      <c r="G37">
        <v>0</v>
      </c>
      <c r="H37">
        <f>0</f>
        <v>0</v>
      </c>
      <c r="I37">
        <f>3136</f>
        <v>3136</v>
      </c>
      <c r="J37">
        <f t="shared" si="4"/>
        <v>0.18861853625044836</v>
      </c>
      <c r="K37">
        <f t="shared" si="2"/>
        <v>8.0507033814702993</v>
      </c>
      <c r="L37">
        <v>110</v>
      </c>
      <c r="M37">
        <f t="shared" si="5"/>
        <v>-0.7846151735756931</v>
      </c>
      <c r="N37">
        <f t="shared" si="3"/>
        <v>1</v>
      </c>
    </row>
    <row r="38" spans="1:14" x14ac:dyDescent="0.2">
      <c r="A38" s="1">
        <v>45311</v>
      </c>
      <c r="B38">
        <v>238</v>
      </c>
      <c r="C38">
        <f>0</f>
        <v>0</v>
      </c>
      <c r="D38" s="3">
        <f>0</f>
        <v>0</v>
      </c>
      <c r="E38">
        <f>1</f>
        <v>1</v>
      </c>
      <c r="F38">
        <f>0</f>
        <v>0</v>
      </c>
      <c r="G38">
        <v>0</v>
      </c>
      <c r="H38">
        <f>0</f>
        <v>0</v>
      </c>
      <c r="I38">
        <f>3136</f>
        <v>3136</v>
      </c>
      <c r="J38">
        <f t="shared" si="4"/>
        <v>0.18861853625044836</v>
      </c>
      <c r="K38">
        <f t="shared" si="2"/>
        <v>8.0507033814702993</v>
      </c>
      <c r="L38">
        <v>140</v>
      </c>
      <c r="M38">
        <f t="shared" si="5"/>
        <v>-0.55176163819193902</v>
      </c>
      <c r="N38">
        <f t="shared" si="3"/>
        <v>1</v>
      </c>
    </row>
    <row r="39" spans="1:14" x14ac:dyDescent="0.2">
      <c r="A39" s="1">
        <v>45312</v>
      </c>
      <c r="B39">
        <v>152</v>
      </c>
      <c r="C39">
        <f>0</f>
        <v>0</v>
      </c>
      <c r="D39">
        <v>0</v>
      </c>
      <c r="E39">
        <f>0</f>
        <v>0</v>
      </c>
      <c r="F39">
        <f>1</f>
        <v>1</v>
      </c>
      <c r="G39">
        <v>0</v>
      </c>
      <c r="H39">
        <f>0</f>
        <v>0</v>
      </c>
      <c r="I39">
        <f>3136</f>
        <v>3136</v>
      </c>
      <c r="J39">
        <f t="shared" si="4"/>
        <v>0.18861853625044836</v>
      </c>
      <c r="K39">
        <f t="shared" si="2"/>
        <v>8.0507033814702993</v>
      </c>
      <c r="L39">
        <v>150</v>
      </c>
      <c r="M39">
        <f t="shared" si="5"/>
        <v>-0.47414379306402099</v>
      </c>
      <c r="N39">
        <f t="shared" si="3"/>
        <v>1</v>
      </c>
    </row>
    <row r="40" spans="1:14" x14ac:dyDescent="0.2">
      <c r="A40" s="1">
        <v>45313</v>
      </c>
      <c r="B40">
        <v>32</v>
      </c>
      <c r="C40">
        <f>0</f>
        <v>0</v>
      </c>
      <c r="D40">
        <v>0</v>
      </c>
      <c r="E40">
        <f>0</f>
        <v>0</v>
      </c>
      <c r="F40">
        <f>0</f>
        <v>0</v>
      </c>
      <c r="G40">
        <v>0</v>
      </c>
      <c r="H40">
        <f>0</f>
        <v>0</v>
      </c>
      <c r="I40">
        <f>3136</f>
        <v>3136</v>
      </c>
      <c r="J40">
        <f t="shared" si="4"/>
        <v>0.18861853625044836</v>
      </c>
      <c r="K40">
        <f t="shared" si="2"/>
        <v>8.0507033814702993</v>
      </c>
      <c r="L40">
        <v>120</v>
      </c>
      <c r="M40">
        <f t="shared" si="5"/>
        <v>-0.70699732844777508</v>
      </c>
      <c r="N40">
        <f t="shared" si="3"/>
        <v>0</v>
      </c>
    </row>
    <row r="41" spans="1:14" x14ac:dyDescent="0.2">
      <c r="A41" s="1">
        <v>45314</v>
      </c>
      <c r="B41">
        <v>44</v>
      </c>
      <c r="C41">
        <f>0</f>
        <v>0</v>
      </c>
      <c r="D41">
        <v>0</v>
      </c>
      <c r="E41">
        <f>0</f>
        <v>0</v>
      </c>
      <c r="F41">
        <f>0</f>
        <v>0</v>
      </c>
      <c r="G41">
        <v>0</v>
      </c>
      <c r="H41">
        <f>0</f>
        <v>0</v>
      </c>
      <c r="I41">
        <f>3136</f>
        <v>3136</v>
      </c>
      <c r="J41">
        <f t="shared" si="4"/>
        <v>0.18861853625044836</v>
      </c>
      <c r="K41">
        <f t="shared" si="2"/>
        <v>8.0507033814702993</v>
      </c>
      <c r="L41">
        <v>110</v>
      </c>
      <c r="M41">
        <f t="shared" si="5"/>
        <v>-0.7846151735756931</v>
      </c>
      <c r="N41">
        <f t="shared" si="3"/>
        <v>0</v>
      </c>
    </row>
    <row r="42" spans="1:14" x14ac:dyDescent="0.2">
      <c r="A42" s="1">
        <v>45315</v>
      </c>
      <c r="B42">
        <v>29</v>
      </c>
      <c r="C42">
        <f>0</f>
        <v>0</v>
      </c>
      <c r="D42">
        <v>0</v>
      </c>
      <c r="E42">
        <f>0</f>
        <v>0</v>
      </c>
      <c r="F42">
        <f>0</f>
        <v>0</v>
      </c>
      <c r="G42">
        <v>0</v>
      </c>
      <c r="H42">
        <f>0</f>
        <v>0</v>
      </c>
      <c r="I42">
        <f>3136</f>
        <v>3136</v>
      </c>
      <c r="J42">
        <f t="shared" si="4"/>
        <v>0.18861853625044836</v>
      </c>
      <c r="K42">
        <f t="shared" si="2"/>
        <v>8.0507033814702993</v>
      </c>
      <c r="L42">
        <v>120</v>
      </c>
      <c r="M42">
        <f t="shared" si="5"/>
        <v>-0.70699732844777508</v>
      </c>
      <c r="N42">
        <f t="shared" si="3"/>
        <v>0</v>
      </c>
    </row>
    <row r="43" spans="1:14" x14ac:dyDescent="0.2">
      <c r="A43" s="1">
        <v>45316</v>
      </c>
      <c r="B43">
        <v>31</v>
      </c>
      <c r="C43">
        <f>0</f>
        <v>0</v>
      </c>
      <c r="D43">
        <v>0</v>
      </c>
      <c r="E43">
        <f>0</f>
        <v>0</v>
      </c>
      <c r="F43">
        <f>0</f>
        <v>0</v>
      </c>
      <c r="G43">
        <v>0</v>
      </c>
      <c r="H43">
        <f>0</f>
        <v>0</v>
      </c>
      <c r="I43">
        <f>3136</f>
        <v>3136</v>
      </c>
      <c r="J43">
        <f t="shared" si="4"/>
        <v>0.18861853625044836</v>
      </c>
      <c r="K43">
        <f t="shared" si="2"/>
        <v>8.0507033814702993</v>
      </c>
      <c r="L43">
        <v>120</v>
      </c>
      <c r="M43">
        <f t="shared" si="5"/>
        <v>-0.70699732844777508</v>
      </c>
      <c r="N43">
        <f t="shared" si="3"/>
        <v>0</v>
      </c>
    </row>
    <row r="44" spans="1:14" x14ac:dyDescent="0.2">
      <c r="A44" s="1">
        <v>45317</v>
      </c>
      <c r="B44">
        <v>102</v>
      </c>
      <c r="C44">
        <f>0</f>
        <v>0</v>
      </c>
      <c r="D44">
        <f>1</f>
        <v>1</v>
      </c>
      <c r="E44">
        <f>0</f>
        <v>0</v>
      </c>
      <c r="F44">
        <f>0</f>
        <v>0</v>
      </c>
      <c r="G44">
        <v>0</v>
      </c>
      <c r="H44">
        <f>0</f>
        <v>0</v>
      </c>
      <c r="I44">
        <f>3014</f>
        <v>3014</v>
      </c>
      <c r="J44">
        <f t="shared" si="4"/>
        <v>6.4181079548218889E-2</v>
      </c>
      <c r="K44">
        <f t="shared" si="2"/>
        <v>8.0110233791864403</v>
      </c>
      <c r="L44">
        <v>190</v>
      </c>
      <c r="M44">
        <f t="shared" si="5"/>
        <v>-0.16367241255234885</v>
      </c>
      <c r="N44">
        <f t="shared" si="3"/>
        <v>1</v>
      </c>
    </row>
    <row r="45" spans="1:14" x14ac:dyDescent="0.2">
      <c r="A45" s="1">
        <v>45318</v>
      </c>
      <c r="B45">
        <v>215</v>
      </c>
      <c r="C45">
        <f>0</f>
        <v>0</v>
      </c>
      <c r="D45" s="3">
        <f>0</f>
        <v>0</v>
      </c>
      <c r="E45">
        <f>1</f>
        <v>1</v>
      </c>
      <c r="F45">
        <f>0</f>
        <v>0</v>
      </c>
      <c r="G45">
        <v>0</v>
      </c>
      <c r="H45">
        <f>0</f>
        <v>0</v>
      </c>
      <c r="I45">
        <f>3014</f>
        <v>3014</v>
      </c>
      <c r="J45">
        <f t="shared" si="4"/>
        <v>6.4181079548218889E-2</v>
      </c>
      <c r="K45">
        <f t="shared" si="2"/>
        <v>8.0110233791864403</v>
      </c>
      <c r="L45">
        <v>180</v>
      </c>
      <c r="M45">
        <f t="shared" si="5"/>
        <v>-0.24129025768026688</v>
      </c>
      <c r="N45">
        <f t="shared" si="3"/>
        <v>1</v>
      </c>
    </row>
    <row r="46" spans="1:14" x14ac:dyDescent="0.2">
      <c r="A46" s="1">
        <v>45319</v>
      </c>
      <c r="B46">
        <v>110</v>
      </c>
      <c r="C46">
        <f>0</f>
        <v>0</v>
      </c>
      <c r="D46">
        <v>0</v>
      </c>
      <c r="E46">
        <f>0</f>
        <v>0</v>
      </c>
      <c r="F46">
        <f>1</f>
        <v>1</v>
      </c>
      <c r="G46">
        <v>0</v>
      </c>
      <c r="H46">
        <f>0</f>
        <v>0</v>
      </c>
      <c r="I46">
        <f>3014</f>
        <v>3014</v>
      </c>
      <c r="J46">
        <f t="shared" si="4"/>
        <v>6.4181079548218889E-2</v>
      </c>
      <c r="K46">
        <f t="shared" si="2"/>
        <v>8.0110233791864403</v>
      </c>
      <c r="L46">
        <v>200</v>
      </c>
      <c r="M46">
        <f t="shared" si="5"/>
        <v>-8.6054567424430822E-2</v>
      </c>
      <c r="N46">
        <f t="shared" si="3"/>
        <v>1</v>
      </c>
    </row>
    <row r="47" spans="1:14" x14ac:dyDescent="0.2">
      <c r="A47" s="1">
        <v>45320</v>
      </c>
      <c r="B47">
        <v>24</v>
      </c>
      <c r="C47">
        <f>0</f>
        <v>0</v>
      </c>
      <c r="D47">
        <v>0</v>
      </c>
      <c r="E47">
        <f>0</f>
        <v>0</v>
      </c>
      <c r="F47">
        <f>0</f>
        <v>0</v>
      </c>
      <c r="G47">
        <v>0</v>
      </c>
      <c r="H47">
        <f>0</f>
        <v>0</v>
      </c>
      <c r="I47">
        <f>3014</f>
        <v>3014</v>
      </c>
      <c r="J47">
        <f t="shared" si="4"/>
        <v>6.4181079548218889E-2</v>
      </c>
      <c r="K47">
        <f t="shared" si="2"/>
        <v>8.0110233791864403</v>
      </c>
      <c r="L47">
        <v>140</v>
      </c>
      <c r="M47">
        <f t="shared" si="5"/>
        <v>-0.55176163819193902</v>
      </c>
      <c r="N47">
        <f t="shared" si="3"/>
        <v>0</v>
      </c>
    </row>
    <row r="48" spans="1:14" x14ac:dyDescent="0.2">
      <c r="A48" s="1">
        <v>45321</v>
      </c>
      <c r="B48">
        <v>37</v>
      </c>
      <c r="C48">
        <f>0</f>
        <v>0</v>
      </c>
      <c r="D48">
        <v>0</v>
      </c>
      <c r="E48">
        <f>0</f>
        <v>0</v>
      </c>
      <c r="F48">
        <f>0</f>
        <v>0</v>
      </c>
      <c r="G48">
        <v>0</v>
      </c>
      <c r="H48">
        <f>0</f>
        <v>0</v>
      </c>
      <c r="I48">
        <f>3014</f>
        <v>3014</v>
      </c>
      <c r="J48">
        <f t="shared" si="4"/>
        <v>6.4181079548218889E-2</v>
      </c>
      <c r="K48">
        <f t="shared" si="2"/>
        <v>8.0110233791864403</v>
      </c>
      <c r="L48">
        <v>110</v>
      </c>
      <c r="M48">
        <f t="shared" si="5"/>
        <v>-0.7846151735756931</v>
      </c>
      <c r="N48">
        <f t="shared" si="3"/>
        <v>0</v>
      </c>
    </row>
    <row r="49" spans="1:14" x14ac:dyDescent="0.2">
      <c r="A49" s="1">
        <v>45322</v>
      </c>
      <c r="B49">
        <v>23</v>
      </c>
      <c r="C49">
        <f>0</f>
        <v>0</v>
      </c>
      <c r="D49">
        <v>0</v>
      </c>
      <c r="E49">
        <f>0</f>
        <v>0</v>
      </c>
      <c r="F49">
        <f>0</f>
        <v>0</v>
      </c>
      <c r="G49">
        <v>0</v>
      </c>
      <c r="H49">
        <f>0</f>
        <v>0</v>
      </c>
      <c r="I49">
        <f>3014</f>
        <v>3014</v>
      </c>
      <c r="J49">
        <f t="shared" si="4"/>
        <v>6.4181079548218889E-2</v>
      </c>
      <c r="K49">
        <f t="shared" si="2"/>
        <v>8.0110233791864403</v>
      </c>
      <c r="L49">
        <v>100</v>
      </c>
      <c r="M49">
        <f t="shared" si="5"/>
        <v>-0.86223301870361113</v>
      </c>
      <c r="N49">
        <f t="shared" si="3"/>
        <v>0</v>
      </c>
    </row>
    <row r="50" spans="1:14" x14ac:dyDescent="0.2">
      <c r="A50" s="1">
        <v>45323</v>
      </c>
      <c r="B50">
        <v>22</v>
      </c>
      <c r="C50">
        <f>0</f>
        <v>0</v>
      </c>
      <c r="D50">
        <v>0</v>
      </c>
      <c r="E50">
        <f>0</f>
        <v>0</v>
      </c>
      <c r="F50">
        <f>0</f>
        <v>0</v>
      </c>
      <c r="G50">
        <v>0</v>
      </c>
      <c r="H50">
        <f>0</f>
        <v>0</v>
      </c>
      <c r="I50">
        <f>3014</f>
        <v>3014</v>
      </c>
      <c r="J50">
        <f t="shared" si="4"/>
        <v>6.4181079548218889E-2</v>
      </c>
      <c r="K50">
        <f t="shared" si="2"/>
        <v>8.0110233791864403</v>
      </c>
      <c r="L50">
        <v>100</v>
      </c>
      <c r="M50">
        <f t="shared" si="5"/>
        <v>-0.86223301870361113</v>
      </c>
      <c r="N50">
        <f t="shared" si="3"/>
        <v>0</v>
      </c>
    </row>
    <row r="51" spans="1:14" x14ac:dyDescent="0.2">
      <c r="A51" s="1">
        <v>45324</v>
      </c>
      <c r="B51">
        <v>78</v>
      </c>
      <c r="C51">
        <f>0</f>
        <v>0</v>
      </c>
      <c r="D51">
        <f>1</f>
        <v>1</v>
      </c>
      <c r="E51">
        <f>0</f>
        <v>0</v>
      </c>
      <c r="F51">
        <f>0</f>
        <v>0</v>
      </c>
      <c r="G51">
        <v>0</v>
      </c>
      <c r="H51">
        <f>0</f>
        <v>0</v>
      </c>
      <c r="I51">
        <f>2901</f>
        <v>2901</v>
      </c>
      <c r="J51">
        <f t="shared" si="4"/>
        <v>-5.1076564774337904E-2</v>
      </c>
      <c r="K51">
        <f t="shared" si="2"/>
        <v>7.9728107841214042</v>
      </c>
      <c r="L51">
        <v>110</v>
      </c>
      <c r="M51">
        <f t="shared" si="5"/>
        <v>-0.7846151735756931</v>
      </c>
      <c r="N51">
        <f t="shared" si="3"/>
        <v>1</v>
      </c>
    </row>
    <row r="52" spans="1:14" x14ac:dyDescent="0.2">
      <c r="A52" s="1">
        <v>45325</v>
      </c>
      <c r="B52">
        <v>172</v>
      </c>
      <c r="C52">
        <f>0</f>
        <v>0</v>
      </c>
      <c r="D52" s="3">
        <f>0</f>
        <v>0</v>
      </c>
      <c r="E52">
        <f>1</f>
        <v>1</v>
      </c>
      <c r="F52">
        <f>0</f>
        <v>0</v>
      </c>
      <c r="G52">
        <v>0</v>
      </c>
      <c r="H52">
        <f>0</f>
        <v>0</v>
      </c>
      <c r="I52">
        <f>2901</f>
        <v>2901</v>
      </c>
      <c r="J52">
        <f t="shared" si="4"/>
        <v>-5.1076564774337904E-2</v>
      </c>
      <c r="K52">
        <f t="shared" si="2"/>
        <v>7.9728107841214042</v>
      </c>
      <c r="L52">
        <v>210</v>
      </c>
      <c r="M52">
        <f t="shared" si="5"/>
        <v>-8.4367222965127907E-3</v>
      </c>
      <c r="N52">
        <f t="shared" si="3"/>
        <v>1</v>
      </c>
    </row>
    <row r="53" spans="1:14" x14ac:dyDescent="0.2">
      <c r="A53" s="1">
        <v>45326</v>
      </c>
      <c r="B53">
        <v>104</v>
      </c>
      <c r="C53">
        <f>0</f>
        <v>0</v>
      </c>
      <c r="D53">
        <v>0</v>
      </c>
      <c r="E53">
        <f>0</f>
        <v>0</v>
      </c>
      <c r="F53">
        <f>1</f>
        <v>1</v>
      </c>
      <c r="G53">
        <v>0</v>
      </c>
      <c r="H53">
        <f>0</f>
        <v>0</v>
      </c>
      <c r="I53">
        <f>2901</f>
        <v>2901</v>
      </c>
      <c r="J53">
        <f t="shared" si="4"/>
        <v>-5.1076564774337904E-2</v>
      </c>
      <c r="K53">
        <f t="shared" si="2"/>
        <v>7.9728107841214042</v>
      </c>
      <c r="L53">
        <v>240</v>
      </c>
      <c r="M53">
        <f t="shared" si="5"/>
        <v>0.22441681308724129</v>
      </c>
      <c r="N53">
        <f t="shared" si="3"/>
        <v>1</v>
      </c>
    </row>
    <row r="54" spans="1:14" x14ac:dyDescent="0.2">
      <c r="A54" s="1">
        <v>45327</v>
      </c>
      <c r="B54">
        <v>17</v>
      </c>
      <c r="C54">
        <f>0</f>
        <v>0</v>
      </c>
      <c r="D54">
        <v>0</v>
      </c>
      <c r="E54">
        <f>0</f>
        <v>0</v>
      </c>
      <c r="F54">
        <f>0</f>
        <v>0</v>
      </c>
      <c r="G54">
        <v>0</v>
      </c>
      <c r="H54">
        <f>0</f>
        <v>0</v>
      </c>
      <c r="I54">
        <f>2901</f>
        <v>2901</v>
      </c>
      <c r="J54">
        <f t="shared" si="4"/>
        <v>-5.1076564774337904E-2</v>
      </c>
      <c r="K54">
        <f t="shared" si="2"/>
        <v>7.9728107841214042</v>
      </c>
      <c r="L54">
        <v>150</v>
      </c>
      <c r="M54">
        <f t="shared" si="5"/>
        <v>-0.47414379306402099</v>
      </c>
      <c r="N54">
        <f t="shared" si="3"/>
        <v>0</v>
      </c>
    </row>
    <row r="55" spans="1:14" x14ac:dyDescent="0.2">
      <c r="A55" s="1">
        <v>45328</v>
      </c>
      <c r="B55">
        <v>29</v>
      </c>
      <c r="C55">
        <f>0</f>
        <v>0</v>
      </c>
      <c r="D55">
        <v>0</v>
      </c>
      <c r="E55">
        <f>0</f>
        <v>0</v>
      </c>
      <c r="F55">
        <f>0</f>
        <v>0</v>
      </c>
      <c r="G55">
        <v>0</v>
      </c>
      <c r="H55">
        <f>0</f>
        <v>0</v>
      </c>
      <c r="I55">
        <f>2901</f>
        <v>2901</v>
      </c>
      <c r="J55">
        <f t="shared" si="4"/>
        <v>-5.1076564774337904E-2</v>
      </c>
      <c r="K55">
        <f t="shared" si="2"/>
        <v>7.9728107841214042</v>
      </c>
      <c r="L55">
        <v>110</v>
      </c>
      <c r="M55">
        <f t="shared" si="5"/>
        <v>-0.7846151735756931</v>
      </c>
      <c r="N55">
        <f t="shared" si="3"/>
        <v>0</v>
      </c>
    </row>
    <row r="56" spans="1:14" x14ac:dyDescent="0.2">
      <c r="A56" s="1">
        <v>45329</v>
      </c>
      <c r="B56">
        <v>18</v>
      </c>
      <c r="C56">
        <f>0</f>
        <v>0</v>
      </c>
      <c r="D56">
        <v>0</v>
      </c>
      <c r="E56">
        <f>0</f>
        <v>0</v>
      </c>
      <c r="F56">
        <f>0</f>
        <v>0</v>
      </c>
      <c r="G56">
        <v>0</v>
      </c>
      <c r="H56">
        <f>0</f>
        <v>0</v>
      </c>
      <c r="I56">
        <f>2901</f>
        <v>2901</v>
      </c>
      <c r="J56">
        <f t="shared" si="4"/>
        <v>-5.1076564774337904E-2</v>
      </c>
      <c r="K56">
        <f t="shared" si="2"/>
        <v>7.9728107841214042</v>
      </c>
      <c r="L56">
        <v>100</v>
      </c>
      <c r="M56">
        <f t="shared" si="5"/>
        <v>-0.86223301870361113</v>
      </c>
      <c r="N56">
        <f t="shared" si="3"/>
        <v>0</v>
      </c>
    </row>
    <row r="57" spans="1:14" x14ac:dyDescent="0.2">
      <c r="A57" s="1">
        <v>45330</v>
      </c>
      <c r="B57">
        <v>17</v>
      </c>
      <c r="C57">
        <f>0</f>
        <v>0</v>
      </c>
      <c r="D57">
        <v>0</v>
      </c>
      <c r="E57">
        <f>0</f>
        <v>0</v>
      </c>
      <c r="F57">
        <f>0</f>
        <v>0</v>
      </c>
      <c r="G57">
        <v>0</v>
      </c>
      <c r="H57">
        <f>0</f>
        <v>0</v>
      </c>
      <c r="I57">
        <f>2901</f>
        <v>2901</v>
      </c>
      <c r="J57">
        <f t="shared" si="4"/>
        <v>-5.1076564774337904E-2</v>
      </c>
      <c r="K57">
        <f t="shared" si="2"/>
        <v>7.9728107841214042</v>
      </c>
      <c r="L57">
        <v>100</v>
      </c>
      <c r="M57">
        <f t="shared" si="5"/>
        <v>-0.86223301870361113</v>
      </c>
      <c r="N57">
        <f t="shared" si="3"/>
        <v>0</v>
      </c>
    </row>
    <row r="58" spans="1:14" x14ac:dyDescent="0.2">
      <c r="A58" s="1">
        <v>45331</v>
      </c>
      <c r="B58">
        <v>58</v>
      </c>
      <c r="C58">
        <f>0</f>
        <v>0</v>
      </c>
      <c r="D58">
        <f>1</f>
        <v>1</v>
      </c>
      <c r="E58">
        <f>0</f>
        <v>0</v>
      </c>
      <c r="F58">
        <f>0</f>
        <v>0</v>
      </c>
      <c r="G58">
        <v>0</v>
      </c>
      <c r="H58">
        <f>0</f>
        <v>0</v>
      </c>
      <c r="I58">
        <f>2764</f>
        <v>2764</v>
      </c>
      <c r="J58">
        <f t="shared" si="4"/>
        <v>-0.1908137087760218</v>
      </c>
      <c r="K58">
        <f t="shared" si="2"/>
        <v>7.9244341848875601</v>
      </c>
      <c r="L58">
        <v>110</v>
      </c>
      <c r="M58">
        <f t="shared" si="5"/>
        <v>-0.7846151735756931</v>
      </c>
      <c r="N58">
        <f t="shared" si="3"/>
        <v>1</v>
      </c>
    </row>
    <row r="59" spans="1:14" x14ac:dyDescent="0.2">
      <c r="A59" s="1">
        <v>45332</v>
      </c>
      <c r="B59">
        <v>126</v>
      </c>
      <c r="C59">
        <f>0</f>
        <v>0</v>
      </c>
      <c r="D59" s="3">
        <f>0</f>
        <v>0</v>
      </c>
      <c r="E59">
        <f>1</f>
        <v>1</v>
      </c>
      <c r="F59">
        <f>0</f>
        <v>0</v>
      </c>
      <c r="G59">
        <v>0</v>
      </c>
      <c r="H59">
        <f>0</f>
        <v>0</v>
      </c>
      <c r="I59">
        <f>2764</f>
        <v>2764</v>
      </c>
      <c r="J59">
        <f t="shared" si="4"/>
        <v>-0.1908137087760218</v>
      </c>
      <c r="K59">
        <f t="shared" si="2"/>
        <v>7.9244341848875601</v>
      </c>
      <c r="L59">
        <v>140</v>
      </c>
      <c r="M59">
        <f t="shared" si="5"/>
        <v>-0.55176163819193902</v>
      </c>
      <c r="N59">
        <f t="shared" si="3"/>
        <v>1</v>
      </c>
    </row>
    <row r="60" spans="1:14" x14ac:dyDescent="0.2">
      <c r="A60" s="1">
        <v>45333</v>
      </c>
      <c r="B60">
        <v>46</v>
      </c>
      <c r="C60">
        <f>0</f>
        <v>0</v>
      </c>
      <c r="D60">
        <v>0</v>
      </c>
      <c r="E60">
        <f>0</f>
        <v>0</v>
      </c>
      <c r="F60">
        <f>1</f>
        <v>1</v>
      </c>
      <c r="G60">
        <v>0</v>
      </c>
      <c r="H60">
        <f>0</f>
        <v>0</v>
      </c>
      <c r="I60">
        <f>2764</f>
        <v>2764</v>
      </c>
      <c r="J60">
        <f t="shared" si="4"/>
        <v>-0.1908137087760218</v>
      </c>
      <c r="K60">
        <f t="shared" si="2"/>
        <v>7.9244341848875601</v>
      </c>
      <c r="L60">
        <v>160</v>
      </c>
      <c r="M60">
        <f t="shared" si="5"/>
        <v>-0.39652594793610296</v>
      </c>
      <c r="N60">
        <f t="shared" si="3"/>
        <v>1</v>
      </c>
    </row>
    <row r="61" spans="1:14" x14ac:dyDescent="0.2">
      <c r="A61" s="1">
        <v>45334</v>
      </c>
      <c r="B61">
        <v>17</v>
      </c>
      <c r="C61">
        <f>0</f>
        <v>0</v>
      </c>
      <c r="D61">
        <v>0</v>
      </c>
      <c r="E61">
        <f>0</f>
        <v>0</v>
      </c>
      <c r="F61">
        <f>0</f>
        <v>0</v>
      </c>
      <c r="G61">
        <v>0</v>
      </c>
      <c r="H61">
        <f>0</f>
        <v>0</v>
      </c>
      <c r="I61">
        <f>2764</f>
        <v>2764</v>
      </c>
      <c r="J61">
        <f t="shared" si="4"/>
        <v>-0.1908137087760218</v>
      </c>
      <c r="K61">
        <f t="shared" si="2"/>
        <v>7.9244341848875601</v>
      </c>
      <c r="L61">
        <v>120</v>
      </c>
      <c r="M61">
        <f t="shared" si="5"/>
        <v>-0.70699732844777508</v>
      </c>
      <c r="N61">
        <f t="shared" si="3"/>
        <v>0</v>
      </c>
    </row>
    <row r="62" spans="1:14" x14ac:dyDescent="0.2">
      <c r="A62" s="1">
        <v>45335</v>
      </c>
      <c r="B62">
        <v>25</v>
      </c>
      <c r="C62">
        <f>0</f>
        <v>0</v>
      </c>
      <c r="D62">
        <v>0</v>
      </c>
      <c r="E62">
        <f>0</f>
        <v>0</v>
      </c>
      <c r="F62">
        <f>0</f>
        <v>0</v>
      </c>
      <c r="G62">
        <v>0</v>
      </c>
      <c r="H62">
        <f>0</f>
        <v>0</v>
      </c>
      <c r="I62">
        <f>2764</f>
        <v>2764</v>
      </c>
      <c r="J62">
        <f t="shared" si="4"/>
        <v>-0.1908137087760218</v>
      </c>
      <c r="K62">
        <f t="shared" si="2"/>
        <v>7.9244341848875601</v>
      </c>
      <c r="L62">
        <v>80</v>
      </c>
      <c r="M62">
        <f t="shared" si="5"/>
        <v>-1.0174687089594472</v>
      </c>
      <c r="N62">
        <f t="shared" si="3"/>
        <v>0</v>
      </c>
    </row>
    <row r="63" spans="1:14" x14ac:dyDescent="0.2">
      <c r="A63" s="1">
        <v>45336</v>
      </c>
      <c r="B63">
        <v>35</v>
      </c>
      <c r="C63">
        <f>0</f>
        <v>0</v>
      </c>
      <c r="D63">
        <v>0</v>
      </c>
      <c r="E63">
        <f>0</f>
        <v>0</v>
      </c>
      <c r="F63">
        <f>0</f>
        <v>0</v>
      </c>
      <c r="G63">
        <v>1</v>
      </c>
      <c r="H63">
        <f>0</f>
        <v>0</v>
      </c>
      <c r="I63">
        <f>2764</f>
        <v>2764</v>
      </c>
      <c r="J63">
        <f t="shared" si="4"/>
        <v>-0.1908137087760218</v>
      </c>
      <c r="K63">
        <f t="shared" si="2"/>
        <v>7.9244341848875601</v>
      </c>
      <c r="L63">
        <v>100</v>
      </c>
      <c r="M63">
        <f t="shared" si="5"/>
        <v>-0.86223301870361113</v>
      </c>
      <c r="N63">
        <f t="shared" si="3"/>
        <v>0</v>
      </c>
    </row>
    <row r="64" spans="1:14" x14ac:dyDescent="0.2">
      <c r="A64" s="1">
        <v>45337</v>
      </c>
      <c r="B64">
        <v>15</v>
      </c>
      <c r="C64">
        <f>0</f>
        <v>0</v>
      </c>
      <c r="D64">
        <v>0</v>
      </c>
      <c r="E64">
        <f>0</f>
        <v>0</v>
      </c>
      <c r="F64">
        <f>0</f>
        <v>0</v>
      </c>
      <c r="G64">
        <v>0</v>
      </c>
      <c r="H64">
        <f>0</f>
        <v>0</v>
      </c>
      <c r="I64">
        <f>2764</f>
        <v>2764</v>
      </c>
      <c r="J64">
        <f t="shared" si="4"/>
        <v>-0.1908137087760218</v>
      </c>
      <c r="K64">
        <f t="shared" si="2"/>
        <v>7.9244341848875601</v>
      </c>
      <c r="L64">
        <v>100</v>
      </c>
      <c r="M64">
        <f t="shared" si="5"/>
        <v>-0.86223301870361113</v>
      </c>
      <c r="N64">
        <f t="shared" si="3"/>
        <v>0</v>
      </c>
    </row>
    <row r="65" spans="1:14" x14ac:dyDescent="0.2">
      <c r="A65" s="1">
        <v>45338</v>
      </c>
      <c r="B65">
        <v>57</v>
      </c>
      <c r="C65">
        <f>0</f>
        <v>0</v>
      </c>
      <c r="D65">
        <f>1</f>
        <v>1</v>
      </c>
      <c r="E65">
        <f>0</f>
        <v>0</v>
      </c>
      <c r="F65">
        <f>0</f>
        <v>0</v>
      </c>
      <c r="G65">
        <v>0</v>
      </c>
      <c r="H65">
        <f>0</f>
        <v>0</v>
      </c>
      <c r="I65">
        <f>2347</f>
        <v>2347</v>
      </c>
      <c r="J65">
        <f t="shared" si="4"/>
        <v>-0.61614501570085534</v>
      </c>
      <c r="K65">
        <f t="shared" si="2"/>
        <v>7.7608931958510237</v>
      </c>
      <c r="L65">
        <v>120</v>
      </c>
      <c r="M65">
        <f t="shared" si="5"/>
        <v>-0.70699732844777508</v>
      </c>
      <c r="N65">
        <f t="shared" si="3"/>
        <v>1</v>
      </c>
    </row>
    <row r="66" spans="1:14" x14ac:dyDescent="0.2">
      <c r="A66" s="1">
        <v>45339</v>
      </c>
      <c r="B66">
        <v>114</v>
      </c>
      <c r="C66">
        <f>0</f>
        <v>0</v>
      </c>
      <c r="D66" s="3">
        <f>0</f>
        <v>0</v>
      </c>
      <c r="E66">
        <f>1</f>
        <v>1</v>
      </c>
      <c r="F66">
        <f>0</f>
        <v>0</v>
      </c>
      <c r="G66">
        <v>0</v>
      </c>
      <c r="H66">
        <f>0</f>
        <v>0</v>
      </c>
      <c r="I66">
        <f>2347</f>
        <v>2347</v>
      </c>
      <c r="J66">
        <f t="shared" ref="J66:J93" si="6">(I66-AVERAGE($I$2:$I$93))/STDEV($I$2:$I$93)</f>
        <v>-0.61614501570085534</v>
      </c>
      <c r="K66">
        <f t="shared" si="2"/>
        <v>7.7608931958510237</v>
      </c>
      <c r="L66">
        <v>140</v>
      </c>
      <c r="M66">
        <f t="shared" ref="M66:M93" si="7">(L66-AVERAGE($L$2:$L$93))/STDEV($L$2:$L$93)</f>
        <v>-0.55176163819193902</v>
      </c>
      <c r="N66">
        <f t="shared" si="3"/>
        <v>1</v>
      </c>
    </row>
    <row r="67" spans="1:14" x14ac:dyDescent="0.2">
      <c r="A67" s="1">
        <v>45340</v>
      </c>
      <c r="B67">
        <v>93</v>
      </c>
      <c r="C67">
        <f>0</f>
        <v>0</v>
      </c>
      <c r="D67">
        <v>0</v>
      </c>
      <c r="E67">
        <f>0</f>
        <v>0</v>
      </c>
      <c r="F67">
        <f>1</f>
        <v>1</v>
      </c>
      <c r="G67">
        <v>0</v>
      </c>
      <c r="H67">
        <f>0</f>
        <v>0</v>
      </c>
      <c r="I67">
        <f>2347</f>
        <v>2347</v>
      </c>
      <c r="J67">
        <f t="shared" si="6"/>
        <v>-0.61614501570085534</v>
      </c>
      <c r="K67">
        <f t="shared" ref="K67:K93" si="8">LN(I67)</f>
        <v>7.7608931958510237</v>
      </c>
      <c r="L67">
        <v>160</v>
      </c>
      <c r="M67">
        <f t="shared" si="7"/>
        <v>-0.39652594793610296</v>
      </c>
      <c r="N67">
        <f t="shared" ref="N67:N93" si="9">IF(OR(D67=1,E67=1,F67=1),1,0)</f>
        <v>1</v>
      </c>
    </row>
    <row r="68" spans="1:14" x14ac:dyDescent="0.2">
      <c r="A68" s="1">
        <v>45341</v>
      </c>
      <c r="B68">
        <v>85</v>
      </c>
      <c r="C68">
        <f>0</f>
        <v>0</v>
      </c>
      <c r="D68">
        <v>0</v>
      </c>
      <c r="E68">
        <f>0</f>
        <v>0</v>
      </c>
      <c r="F68">
        <f>0</f>
        <v>0</v>
      </c>
      <c r="G68">
        <v>1</v>
      </c>
      <c r="H68">
        <f>0</f>
        <v>0</v>
      </c>
      <c r="I68">
        <f>2347</f>
        <v>2347</v>
      </c>
      <c r="J68">
        <f t="shared" si="6"/>
        <v>-0.61614501570085534</v>
      </c>
      <c r="K68">
        <f t="shared" si="8"/>
        <v>7.7608931958510237</v>
      </c>
      <c r="L68">
        <v>140</v>
      </c>
      <c r="M68">
        <f t="shared" si="7"/>
        <v>-0.55176163819193902</v>
      </c>
      <c r="N68">
        <f t="shared" si="9"/>
        <v>0</v>
      </c>
    </row>
    <row r="69" spans="1:14" x14ac:dyDescent="0.2">
      <c r="A69" s="1">
        <v>45342</v>
      </c>
      <c r="B69">
        <v>32</v>
      </c>
      <c r="C69">
        <f>0</f>
        <v>0</v>
      </c>
      <c r="D69">
        <v>0</v>
      </c>
      <c r="E69">
        <f>0</f>
        <v>0</v>
      </c>
      <c r="F69">
        <f>0</f>
        <v>0</v>
      </c>
      <c r="G69">
        <v>0</v>
      </c>
      <c r="H69">
        <f>0</f>
        <v>0</v>
      </c>
      <c r="I69">
        <f>2347</f>
        <v>2347</v>
      </c>
      <c r="J69">
        <f t="shared" si="6"/>
        <v>-0.61614501570085534</v>
      </c>
      <c r="K69">
        <f t="shared" si="8"/>
        <v>7.7608931958510237</v>
      </c>
      <c r="L69">
        <v>120</v>
      </c>
      <c r="M69">
        <f t="shared" si="7"/>
        <v>-0.70699732844777508</v>
      </c>
      <c r="N69">
        <f t="shared" si="9"/>
        <v>0</v>
      </c>
    </row>
    <row r="70" spans="1:14" x14ac:dyDescent="0.2">
      <c r="A70" s="1">
        <v>45343</v>
      </c>
      <c r="B70">
        <v>19</v>
      </c>
      <c r="C70">
        <f>0</f>
        <v>0</v>
      </c>
      <c r="D70">
        <v>0</v>
      </c>
      <c r="E70">
        <f>0</f>
        <v>0</v>
      </c>
      <c r="F70">
        <f>0</f>
        <v>0</v>
      </c>
      <c r="G70">
        <v>0</v>
      </c>
      <c r="H70">
        <f>0</f>
        <v>0</v>
      </c>
      <c r="I70">
        <f>2347</f>
        <v>2347</v>
      </c>
      <c r="J70">
        <f t="shared" si="6"/>
        <v>-0.61614501570085534</v>
      </c>
      <c r="K70">
        <f t="shared" si="8"/>
        <v>7.7608931958510237</v>
      </c>
      <c r="L70">
        <v>160</v>
      </c>
      <c r="M70">
        <f t="shared" si="7"/>
        <v>-0.39652594793610296</v>
      </c>
      <c r="N70">
        <f t="shared" si="9"/>
        <v>0</v>
      </c>
    </row>
    <row r="71" spans="1:14" x14ac:dyDescent="0.2">
      <c r="A71" s="1">
        <v>45344</v>
      </c>
      <c r="B71">
        <v>18</v>
      </c>
      <c r="C71">
        <f>0</f>
        <v>0</v>
      </c>
      <c r="D71">
        <v>0</v>
      </c>
      <c r="E71">
        <f>0</f>
        <v>0</v>
      </c>
      <c r="F71">
        <f>0</f>
        <v>0</v>
      </c>
      <c r="G71">
        <v>0</v>
      </c>
      <c r="H71">
        <f>0</f>
        <v>0</v>
      </c>
      <c r="I71">
        <f>2347</f>
        <v>2347</v>
      </c>
      <c r="J71">
        <f t="shared" si="6"/>
        <v>-0.61614501570085534</v>
      </c>
      <c r="K71">
        <f t="shared" si="8"/>
        <v>7.7608931958510237</v>
      </c>
      <c r="L71">
        <v>130</v>
      </c>
      <c r="M71">
        <f t="shared" si="7"/>
        <v>-0.62937948331985705</v>
      </c>
      <c r="N71">
        <f t="shared" si="9"/>
        <v>0</v>
      </c>
    </row>
    <row r="72" spans="1:14" x14ac:dyDescent="0.2">
      <c r="A72" s="1">
        <v>45345</v>
      </c>
      <c r="B72">
        <v>45</v>
      </c>
      <c r="C72">
        <f>0</f>
        <v>0</v>
      </c>
      <c r="D72">
        <f>1</f>
        <v>1</v>
      </c>
      <c r="E72">
        <f>0</f>
        <v>0</v>
      </c>
      <c r="F72">
        <f>0</f>
        <v>0</v>
      </c>
      <c r="G72">
        <v>0</v>
      </c>
      <c r="H72">
        <f>0</f>
        <v>0</v>
      </c>
      <c r="I72">
        <f>2203</f>
        <v>2203</v>
      </c>
      <c r="J72">
        <f t="shared" si="6"/>
        <v>-0.76302201377561796</v>
      </c>
      <c r="K72">
        <f t="shared" si="8"/>
        <v>7.6975753468023429</v>
      </c>
      <c r="L72">
        <v>120</v>
      </c>
      <c r="M72">
        <f t="shared" si="7"/>
        <v>-0.70699732844777508</v>
      </c>
      <c r="N72">
        <f t="shared" si="9"/>
        <v>1</v>
      </c>
    </row>
    <row r="73" spans="1:14" x14ac:dyDescent="0.2">
      <c r="A73" s="1">
        <v>45346</v>
      </c>
      <c r="B73">
        <v>89</v>
      </c>
      <c r="C73">
        <f>0</f>
        <v>0</v>
      </c>
      <c r="D73" s="3">
        <f>0</f>
        <v>0</v>
      </c>
      <c r="E73">
        <f>1</f>
        <v>1</v>
      </c>
      <c r="F73">
        <f>0</f>
        <v>0</v>
      </c>
      <c r="G73">
        <v>0</v>
      </c>
      <c r="H73">
        <f>0</f>
        <v>0</v>
      </c>
      <c r="I73">
        <f>2203</f>
        <v>2203</v>
      </c>
      <c r="J73">
        <f t="shared" si="6"/>
        <v>-0.76302201377561796</v>
      </c>
      <c r="K73">
        <f t="shared" si="8"/>
        <v>7.6975753468023429</v>
      </c>
      <c r="L73">
        <v>170</v>
      </c>
      <c r="M73">
        <f t="shared" si="7"/>
        <v>-0.31890810280818493</v>
      </c>
      <c r="N73">
        <f t="shared" si="9"/>
        <v>1</v>
      </c>
    </row>
    <row r="74" spans="1:14" x14ac:dyDescent="0.2">
      <c r="A74" s="1">
        <v>45347</v>
      </c>
      <c r="B74">
        <v>51</v>
      </c>
      <c r="C74">
        <f>0</f>
        <v>0</v>
      </c>
      <c r="D74">
        <v>0</v>
      </c>
      <c r="E74">
        <f>0</f>
        <v>0</v>
      </c>
      <c r="F74">
        <f>1</f>
        <v>1</v>
      </c>
      <c r="G74">
        <v>0</v>
      </c>
      <c r="H74">
        <f>0</f>
        <v>0</v>
      </c>
      <c r="I74">
        <f>2203</f>
        <v>2203</v>
      </c>
      <c r="J74">
        <f t="shared" si="6"/>
        <v>-0.76302201377561796</v>
      </c>
      <c r="K74">
        <f t="shared" si="8"/>
        <v>7.6975753468023429</v>
      </c>
      <c r="L74">
        <v>180</v>
      </c>
      <c r="M74">
        <f t="shared" si="7"/>
        <v>-0.24129025768026688</v>
      </c>
      <c r="N74">
        <f t="shared" si="9"/>
        <v>1</v>
      </c>
    </row>
    <row r="75" spans="1:14" x14ac:dyDescent="0.2">
      <c r="A75" s="1">
        <v>45348</v>
      </c>
      <c r="B75">
        <v>8</v>
      </c>
      <c r="C75">
        <f>0</f>
        <v>0</v>
      </c>
      <c r="D75">
        <v>0</v>
      </c>
      <c r="E75">
        <f>0</f>
        <v>0</v>
      </c>
      <c r="F75">
        <f>0</f>
        <v>0</v>
      </c>
      <c r="G75">
        <v>0</v>
      </c>
      <c r="H75">
        <f>0</f>
        <v>0</v>
      </c>
      <c r="I75">
        <f>2203</f>
        <v>2203</v>
      </c>
      <c r="J75">
        <f t="shared" si="6"/>
        <v>-0.76302201377561796</v>
      </c>
      <c r="K75">
        <f t="shared" si="8"/>
        <v>7.6975753468023429</v>
      </c>
      <c r="L75">
        <v>140</v>
      </c>
      <c r="M75">
        <f t="shared" si="7"/>
        <v>-0.55176163819193902</v>
      </c>
      <c r="N75">
        <f t="shared" si="9"/>
        <v>0</v>
      </c>
    </row>
    <row r="76" spans="1:14" x14ac:dyDescent="0.2">
      <c r="A76" s="1">
        <v>45349</v>
      </c>
      <c r="B76">
        <v>15</v>
      </c>
      <c r="C76">
        <f>0</f>
        <v>0</v>
      </c>
      <c r="D76">
        <v>0</v>
      </c>
      <c r="E76">
        <f>0</f>
        <v>0</v>
      </c>
      <c r="F76">
        <f>0</f>
        <v>0</v>
      </c>
      <c r="G76">
        <v>0</v>
      </c>
      <c r="H76">
        <f>0</f>
        <v>0</v>
      </c>
      <c r="I76">
        <f>2203</f>
        <v>2203</v>
      </c>
      <c r="J76">
        <f t="shared" si="6"/>
        <v>-0.76302201377561796</v>
      </c>
      <c r="K76">
        <f t="shared" si="8"/>
        <v>7.6975753468023429</v>
      </c>
      <c r="L76">
        <v>150</v>
      </c>
      <c r="M76">
        <f t="shared" si="7"/>
        <v>-0.47414379306402099</v>
      </c>
      <c r="N76">
        <f t="shared" si="9"/>
        <v>0</v>
      </c>
    </row>
    <row r="77" spans="1:14" x14ac:dyDescent="0.2">
      <c r="A77" s="1">
        <v>45350</v>
      </c>
      <c r="B77">
        <v>9</v>
      </c>
      <c r="C77">
        <f>0</f>
        <v>0</v>
      </c>
      <c r="D77">
        <v>0</v>
      </c>
      <c r="E77">
        <f>0</f>
        <v>0</v>
      </c>
      <c r="F77">
        <f>0</f>
        <v>0</v>
      </c>
      <c r="G77">
        <v>0</v>
      </c>
      <c r="H77">
        <f>0</f>
        <v>0</v>
      </c>
      <c r="I77">
        <f>2203</f>
        <v>2203</v>
      </c>
      <c r="J77">
        <f t="shared" si="6"/>
        <v>-0.76302201377561796</v>
      </c>
      <c r="K77">
        <f t="shared" si="8"/>
        <v>7.6975753468023429</v>
      </c>
      <c r="L77">
        <v>130</v>
      </c>
      <c r="M77">
        <f t="shared" si="7"/>
        <v>-0.62937948331985705</v>
      </c>
      <c r="N77">
        <f t="shared" si="9"/>
        <v>0</v>
      </c>
    </row>
    <row r="78" spans="1:14" x14ac:dyDescent="0.2">
      <c r="A78" s="1">
        <v>45351</v>
      </c>
      <c r="B78">
        <v>8</v>
      </c>
      <c r="C78">
        <f>0</f>
        <v>0</v>
      </c>
      <c r="D78">
        <v>0</v>
      </c>
      <c r="E78">
        <f>0</f>
        <v>0</v>
      </c>
      <c r="F78">
        <f>0</f>
        <v>0</v>
      </c>
      <c r="G78">
        <v>0</v>
      </c>
      <c r="H78">
        <f>0</f>
        <v>0</v>
      </c>
      <c r="I78">
        <f>2203</f>
        <v>2203</v>
      </c>
      <c r="J78">
        <f t="shared" si="6"/>
        <v>-0.76302201377561796</v>
      </c>
      <c r="K78">
        <f t="shared" si="8"/>
        <v>7.6975753468023429</v>
      </c>
      <c r="L78">
        <v>160</v>
      </c>
      <c r="M78">
        <f t="shared" si="7"/>
        <v>-0.39652594793610296</v>
      </c>
      <c r="N78">
        <f t="shared" si="9"/>
        <v>0</v>
      </c>
    </row>
    <row r="79" spans="1:14" x14ac:dyDescent="0.2">
      <c r="A79" s="1">
        <v>45352</v>
      </c>
      <c r="B79">
        <v>26</v>
      </c>
      <c r="C79">
        <f>0</f>
        <v>0</v>
      </c>
      <c r="D79">
        <f>1</f>
        <v>1</v>
      </c>
      <c r="E79">
        <f>0</f>
        <v>0</v>
      </c>
      <c r="F79">
        <f>0</f>
        <v>0</v>
      </c>
      <c r="G79">
        <v>0</v>
      </c>
      <c r="H79">
        <f>0</f>
        <v>0</v>
      </c>
      <c r="I79">
        <f>1732</f>
        <v>1732</v>
      </c>
      <c r="J79">
        <f t="shared" si="6"/>
        <v>-1.2434321949784874</v>
      </c>
      <c r="K79">
        <f t="shared" si="8"/>
        <v>7.4570320891223805</v>
      </c>
      <c r="L79">
        <v>240</v>
      </c>
      <c r="M79">
        <f t="shared" si="7"/>
        <v>0.22441681308724129</v>
      </c>
      <c r="N79">
        <f t="shared" si="9"/>
        <v>1</v>
      </c>
    </row>
    <row r="80" spans="1:14" x14ac:dyDescent="0.2">
      <c r="A80" s="1">
        <v>45353</v>
      </c>
      <c r="B80">
        <v>66</v>
      </c>
      <c r="C80">
        <f>0</f>
        <v>0</v>
      </c>
      <c r="D80" s="3">
        <f>0</f>
        <v>0</v>
      </c>
      <c r="E80">
        <f>1</f>
        <v>1</v>
      </c>
      <c r="F80">
        <f>0</f>
        <v>0</v>
      </c>
      <c r="G80">
        <v>0</v>
      </c>
      <c r="H80">
        <f>0</f>
        <v>0</v>
      </c>
      <c r="I80">
        <f>1732</f>
        <v>1732</v>
      </c>
      <c r="J80">
        <f t="shared" si="6"/>
        <v>-1.2434321949784874</v>
      </c>
      <c r="K80">
        <f t="shared" si="8"/>
        <v>7.4570320891223805</v>
      </c>
      <c r="L80">
        <v>350</v>
      </c>
      <c r="M80">
        <f t="shared" si="7"/>
        <v>1.0782131094943397</v>
      </c>
      <c r="N80">
        <f t="shared" si="9"/>
        <v>1</v>
      </c>
    </row>
    <row r="81" spans="1:14" x14ac:dyDescent="0.2">
      <c r="A81" s="1">
        <v>45354</v>
      </c>
      <c r="B81">
        <v>37</v>
      </c>
      <c r="C81">
        <f>0</f>
        <v>0</v>
      </c>
      <c r="D81">
        <v>0</v>
      </c>
      <c r="E81">
        <f>0</f>
        <v>0</v>
      </c>
      <c r="F81">
        <f>1</f>
        <v>1</v>
      </c>
      <c r="G81">
        <v>0</v>
      </c>
      <c r="H81">
        <f>0</f>
        <v>0</v>
      </c>
      <c r="I81">
        <f>1732</f>
        <v>1732</v>
      </c>
      <c r="J81">
        <f t="shared" si="6"/>
        <v>-1.2434321949784874</v>
      </c>
      <c r="K81">
        <f t="shared" si="8"/>
        <v>7.4570320891223805</v>
      </c>
      <c r="L81">
        <v>320</v>
      </c>
      <c r="M81">
        <f t="shared" si="7"/>
        <v>0.8453595741105856</v>
      </c>
      <c r="N81">
        <f t="shared" si="9"/>
        <v>1</v>
      </c>
    </row>
    <row r="82" spans="1:14" x14ac:dyDescent="0.2">
      <c r="A82" s="1">
        <v>45355</v>
      </c>
      <c r="B82">
        <v>7</v>
      </c>
      <c r="C82">
        <f>0</f>
        <v>0</v>
      </c>
      <c r="D82">
        <v>0</v>
      </c>
      <c r="E82">
        <f>0</f>
        <v>0</v>
      </c>
      <c r="F82">
        <f>0</f>
        <v>0</v>
      </c>
      <c r="G82">
        <v>0</v>
      </c>
      <c r="H82">
        <f>0</f>
        <v>0</v>
      </c>
      <c r="I82">
        <f>1732</f>
        <v>1732</v>
      </c>
      <c r="J82">
        <f t="shared" si="6"/>
        <v>-1.2434321949784874</v>
      </c>
      <c r="K82">
        <f t="shared" si="8"/>
        <v>7.4570320891223805</v>
      </c>
      <c r="L82">
        <v>250</v>
      </c>
      <c r="M82">
        <f t="shared" si="7"/>
        <v>0.30203465821515935</v>
      </c>
      <c r="N82">
        <f t="shared" si="9"/>
        <v>0</v>
      </c>
    </row>
    <row r="83" spans="1:14" x14ac:dyDescent="0.2">
      <c r="A83" s="1">
        <v>45356</v>
      </c>
      <c r="B83">
        <v>12</v>
      </c>
      <c r="C83">
        <f>0</f>
        <v>0</v>
      </c>
      <c r="D83">
        <v>0</v>
      </c>
      <c r="E83">
        <f>0</f>
        <v>0</v>
      </c>
      <c r="F83">
        <f>0</f>
        <v>0</v>
      </c>
      <c r="G83">
        <v>0</v>
      </c>
      <c r="H83">
        <f>0</f>
        <v>0</v>
      </c>
      <c r="I83">
        <f>1732</f>
        <v>1732</v>
      </c>
      <c r="J83">
        <f t="shared" si="6"/>
        <v>-1.2434321949784874</v>
      </c>
      <c r="K83">
        <f t="shared" si="8"/>
        <v>7.4570320891223805</v>
      </c>
      <c r="L83">
        <v>230</v>
      </c>
      <c r="M83">
        <f t="shared" si="7"/>
        <v>0.14679896795932326</v>
      </c>
      <c r="N83">
        <f t="shared" si="9"/>
        <v>0</v>
      </c>
    </row>
    <row r="84" spans="1:14" x14ac:dyDescent="0.2">
      <c r="A84" s="1">
        <v>45357</v>
      </c>
      <c r="B84">
        <v>8</v>
      </c>
      <c r="C84">
        <f>0</f>
        <v>0</v>
      </c>
      <c r="D84">
        <v>0</v>
      </c>
      <c r="E84">
        <f>0</f>
        <v>0</v>
      </c>
      <c r="F84">
        <f>0</f>
        <v>0</v>
      </c>
      <c r="G84">
        <v>0</v>
      </c>
      <c r="H84">
        <f>0</f>
        <v>0</v>
      </c>
      <c r="I84">
        <f>1732</f>
        <v>1732</v>
      </c>
      <c r="J84">
        <f t="shared" si="6"/>
        <v>-1.2434321949784874</v>
      </c>
      <c r="K84">
        <f t="shared" si="8"/>
        <v>7.4570320891223805</v>
      </c>
      <c r="L84">
        <v>210</v>
      </c>
      <c r="M84">
        <f t="shared" si="7"/>
        <v>-8.4367222965127907E-3</v>
      </c>
      <c r="N84">
        <f t="shared" si="9"/>
        <v>0</v>
      </c>
    </row>
    <row r="85" spans="1:14" x14ac:dyDescent="0.2">
      <c r="A85" s="1">
        <v>45358</v>
      </c>
      <c r="B85">
        <v>4</v>
      </c>
      <c r="C85">
        <f>0</f>
        <v>0</v>
      </c>
      <c r="D85">
        <v>0</v>
      </c>
      <c r="E85">
        <f>0</f>
        <v>0</v>
      </c>
      <c r="F85">
        <f>0</f>
        <v>0</v>
      </c>
      <c r="G85">
        <v>0</v>
      </c>
      <c r="H85">
        <f>0</f>
        <v>0</v>
      </c>
      <c r="I85">
        <f>1732</f>
        <v>1732</v>
      </c>
      <c r="J85">
        <f t="shared" si="6"/>
        <v>-1.2434321949784874</v>
      </c>
      <c r="K85">
        <f t="shared" si="8"/>
        <v>7.4570320891223805</v>
      </c>
      <c r="L85">
        <v>210</v>
      </c>
      <c r="M85">
        <f t="shared" si="7"/>
        <v>-8.4367222965127907E-3</v>
      </c>
      <c r="N85">
        <f t="shared" si="9"/>
        <v>0</v>
      </c>
    </row>
    <row r="86" spans="1:14" x14ac:dyDescent="0.2">
      <c r="A86" s="1">
        <v>45359</v>
      </c>
      <c r="B86">
        <v>10</v>
      </c>
      <c r="C86">
        <f>0</f>
        <v>0</v>
      </c>
      <c r="D86">
        <f>1</f>
        <v>1</v>
      </c>
      <c r="E86">
        <f>0</f>
        <v>0</v>
      </c>
      <c r="F86">
        <f>0</f>
        <v>0</v>
      </c>
      <c r="G86">
        <v>0</v>
      </c>
      <c r="H86">
        <f>0</f>
        <v>0</v>
      </c>
      <c r="I86">
        <f>1004</f>
        <v>1004</v>
      </c>
      <c r="J86">
        <f t="shared" si="6"/>
        <v>-1.9859770185786765</v>
      </c>
      <c r="K86">
        <f t="shared" si="8"/>
        <v>6.9117473002516743</v>
      </c>
      <c r="L86">
        <v>250</v>
      </c>
      <c r="M86">
        <f t="shared" si="7"/>
        <v>0.30203465821515935</v>
      </c>
      <c r="N86">
        <f t="shared" si="9"/>
        <v>1</v>
      </c>
    </row>
    <row r="87" spans="1:14" x14ac:dyDescent="0.2">
      <c r="A87" s="1">
        <v>45360</v>
      </c>
      <c r="B87">
        <v>21</v>
      </c>
      <c r="C87">
        <f>0</f>
        <v>0</v>
      </c>
      <c r="D87" s="3">
        <f>0</f>
        <v>0</v>
      </c>
      <c r="E87">
        <f>1</f>
        <v>1</v>
      </c>
      <c r="F87">
        <f>0</f>
        <v>0</v>
      </c>
      <c r="G87">
        <v>0</v>
      </c>
      <c r="H87">
        <f>0</f>
        <v>0</v>
      </c>
      <c r="I87">
        <f>1004</f>
        <v>1004</v>
      </c>
      <c r="J87">
        <f t="shared" si="6"/>
        <v>-1.9859770185786765</v>
      </c>
      <c r="K87">
        <f t="shared" si="8"/>
        <v>6.9117473002516743</v>
      </c>
      <c r="L87">
        <v>440</v>
      </c>
      <c r="M87">
        <f t="shared" si="7"/>
        <v>1.7767737156456018</v>
      </c>
      <c r="N87">
        <f t="shared" si="9"/>
        <v>1</v>
      </c>
    </row>
    <row r="88" spans="1:14" x14ac:dyDescent="0.2">
      <c r="A88" s="1">
        <v>45361</v>
      </c>
      <c r="B88">
        <v>11</v>
      </c>
      <c r="C88">
        <f>0</f>
        <v>0</v>
      </c>
      <c r="D88">
        <v>0</v>
      </c>
      <c r="E88">
        <f>0</f>
        <v>0</v>
      </c>
      <c r="F88">
        <f>1</f>
        <v>1</v>
      </c>
      <c r="G88">
        <v>0</v>
      </c>
      <c r="H88">
        <f>0</f>
        <v>0</v>
      </c>
      <c r="I88">
        <f>1004</f>
        <v>1004</v>
      </c>
      <c r="J88">
        <f t="shared" si="6"/>
        <v>-1.9859770185786765</v>
      </c>
      <c r="K88">
        <f t="shared" si="8"/>
        <v>6.9117473002516743</v>
      </c>
      <c r="L88">
        <v>490</v>
      </c>
      <c r="M88">
        <f t="shared" si="7"/>
        <v>2.1648629412851923</v>
      </c>
      <c r="N88">
        <f t="shared" si="9"/>
        <v>1</v>
      </c>
    </row>
    <row r="89" spans="1:14" x14ac:dyDescent="0.2">
      <c r="A89" s="1">
        <v>45362</v>
      </c>
      <c r="B89">
        <v>4</v>
      </c>
      <c r="C89">
        <f>0</f>
        <v>0</v>
      </c>
      <c r="D89">
        <v>0</v>
      </c>
      <c r="E89">
        <f>0</f>
        <v>0</v>
      </c>
      <c r="F89">
        <f>0</f>
        <v>0</v>
      </c>
      <c r="G89">
        <v>0</v>
      </c>
      <c r="H89">
        <f>0</f>
        <v>0</v>
      </c>
      <c r="I89">
        <f>1004</f>
        <v>1004</v>
      </c>
      <c r="J89">
        <f t="shared" si="6"/>
        <v>-1.9859770185786765</v>
      </c>
      <c r="K89">
        <f t="shared" si="8"/>
        <v>6.9117473002516743</v>
      </c>
      <c r="L89">
        <v>310</v>
      </c>
      <c r="M89">
        <f t="shared" si="7"/>
        <v>0.76774172898266757</v>
      </c>
      <c r="N89">
        <f t="shared" si="9"/>
        <v>0</v>
      </c>
    </row>
    <row r="90" spans="1:14" x14ac:dyDescent="0.2">
      <c r="A90" s="1">
        <v>45363</v>
      </c>
      <c r="B90">
        <v>6</v>
      </c>
      <c r="C90">
        <f>0</f>
        <v>0</v>
      </c>
      <c r="D90">
        <v>0</v>
      </c>
      <c r="E90">
        <f>0</f>
        <v>0</v>
      </c>
      <c r="F90">
        <f>0</f>
        <v>0</v>
      </c>
      <c r="G90">
        <v>0</v>
      </c>
      <c r="H90">
        <f>0</f>
        <v>0</v>
      </c>
      <c r="I90">
        <f>1004</f>
        <v>1004</v>
      </c>
      <c r="J90">
        <f t="shared" si="6"/>
        <v>-1.9859770185786765</v>
      </c>
      <c r="K90">
        <f t="shared" si="8"/>
        <v>6.9117473002516743</v>
      </c>
      <c r="L90">
        <v>240</v>
      </c>
      <c r="M90">
        <f t="shared" si="7"/>
        <v>0.22441681308724129</v>
      </c>
      <c r="N90">
        <f t="shared" si="9"/>
        <v>0</v>
      </c>
    </row>
    <row r="91" spans="1:14" x14ac:dyDescent="0.2">
      <c r="A91" s="1">
        <v>45364</v>
      </c>
      <c r="B91">
        <v>4</v>
      </c>
      <c r="C91">
        <f>0</f>
        <v>0</v>
      </c>
      <c r="D91">
        <v>0</v>
      </c>
      <c r="E91">
        <f>0</f>
        <v>0</v>
      </c>
      <c r="F91">
        <f>0</f>
        <v>0</v>
      </c>
      <c r="G91">
        <v>0</v>
      </c>
      <c r="H91">
        <f>0</f>
        <v>0</v>
      </c>
      <c r="I91">
        <f>1004</f>
        <v>1004</v>
      </c>
      <c r="J91">
        <f t="shared" si="6"/>
        <v>-1.9859770185786765</v>
      </c>
      <c r="K91">
        <f t="shared" si="8"/>
        <v>6.9117473002516743</v>
      </c>
      <c r="L91">
        <v>210</v>
      </c>
      <c r="M91">
        <f t="shared" si="7"/>
        <v>-8.4367222965127907E-3</v>
      </c>
      <c r="N91">
        <f t="shared" si="9"/>
        <v>0</v>
      </c>
    </row>
    <row r="92" spans="1:14" x14ac:dyDescent="0.2">
      <c r="A92" s="1">
        <v>45365</v>
      </c>
      <c r="B92">
        <v>3</v>
      </c>
      <c r="C92">
        <f>0</f>
        <v>0</v>
      </c>
      <c r="D92">
        <v>0</v>
      </c>
      <c r="E92">
        <f>0</f>
        <v>0</v>
      </c>
      <c r="F92">
        <f>0</f>
        <v>0</v>
      </c>
      <c r="G92">
        <v>0</v>
      </c>
      <c r="H92">
        <f>0</f>
        <v>0</v>
      </c>
      <c r="I92">
        <f>1004</f>
        <v>1004</v>
      </c>
      <c r="J92">
        <f t="shared" si="6"/>
        <v>-1.9859770185786765</v>
      </c>
      <c r="K92">
        <f t="shared" si="8"/>
        <v>6.9117473002516743</v>
      </c>
      <c r="L92">
        <v>190</v>
      </c>
      <c r="M92">
        <f t="shared" si="7"/>
        <v>-0.16367241255234885</v>
      </c>
      <c r="N92">
        <f t="shared" si="9"/>
        <v>0</v>
      </c>
    </row>
    <row r="93" spans="1:14" x14ac:dyDescent="0.2">
      <c r="A93" s="1">
        <v>45366</v>
      </c>
      <c r="B93">
        <v>4</v>
      </c>
      <c r="C93">
        <f>0</f>
        <v>0</v>
      </c>
      <c r="D93">
        <f>1</f>
        <v>1</v>
      </c>
      <c r="E93">
        <f>0</f>
        <v>0</v>
      </c>
      <c r="F93">
        <f>0</f>
        <v>0</v>
      </c>
      <c r="G93">
        <v>0</v>
      </c>
      <c r="H93">
        <f>0</f>
        <v>0</v>
      </c>
      <c r="I93">
        <v>382</v>
      </c>
      <c r="J93">
        <f t="shared" si="6"/>
        <v>-2.6204040519293872</v>
      </c>
      <c r="K93">
        <f t="shared" si="8"/>
        <v>5.9454206086065753</v>
      </c>
      <c r="L93">
        <v>180</v>
      </c>
      <c r="M93">
        <f t="shared" si="7"/>
        <v>-0.24129025768026688</v>
      </c>
      <c r="N93">
        <f t="shared" si="9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C84E-7B57-554C-B150-57BB70E8F869}">
  <dimension ref="A1:F99"/>
  <sheetViews>
    <sheetView workbookViewId="0">
      <selection activeCell="E11" sqref="E11"/>
    </sheetView>
  </sheetViews>
  <sheetFormatPr baseColWidth="10" defaultColWidth="15.83203125" defaultRowHeight="15" x14ac:dyDescent="0.2"/>
  <sheetData>
    <row r="1" spans="1:6" x14ac:dyDescent="0.2">
      <c r="A1" t="s">
        <v>6</v>
      </c>
      <c r="B1">
        <v>0.14022440261731015</v>
      </c>
      <c r="D1" t="s">
        <v>8</v>
      </c>
      <c r="E1">
        <f>SUM(E7:E99)</f>
        <v>-97486.380724420873</v>
      </c>
      <c r="F1" s="2" t="s">
        <v>11</v>
      </c>
    </row>
    <row r="2" spans="1:6" x14ac:dyDescent="0.2">
      <c r="A2" t="s">
        <v>7</v>
      </c>
      <c r="B2">
        <v>5.4393902857623804</v>
      </c>
      <c r="D2" t="s">
        <v>40</v>
      </c>
      <c r="E2" s="5">
        <f>-2*E1+3*LN(50000)</f>
        <v>195005.22078369497</v>
      </c>
    </row>
    <row r="6" spans="1:6" x14ac:dyDescent="0.2">
      <c r="A6" t="s">
        <v>0</v>
      </c>
      <c r="B6" t="s">
        <v>1</v>
      </c>
      <c r="C6" t="s">
        <v>5</v>
      </c>
      <c r="D6" t="s">
        <v>9</v>
      </c>
      <c r="E6" t="s">
        <v>8</v>
      </c>
      <c r="F6" t="s">
        <v>10</v>
      </c>
    </row>
    <row r="7" spans="1:6" x14ac:dyDescent="0.2">
      <c r="A7">
        <v>1</v>
      </c>
      <c r="B7">
        <v>1091</v>
      </c>
      <c r="C7" s="4">
        <f t="shared" ref="C7:C38" si="0">1-($B$2/($B$2+A7))^$B$1</f>
        <v>2.3387409826668648E-2</v>
      </c>
      <c r="D7">
        <f>C7</f>
        <v>2.3387409826668648E-2</v>
      </c>
      <c r="E7">
        <f>B7*IFERROR(LN(D7),-10000)</f>
        <v>-4097.3131703240815</v>
      </c>
      <c r="F7">
        <f>D7*50000</f>
        <v>1169.3704913334325</v>
      </c>
    </row>
    <row r="8" spans="1:6" x14ac:dyDescent="0.2">
      <c r="A8">
        <f>A7+1</f>
        <v>2</v>
      </c>
      <c r="B8">
        <v>1062</v>
      </c>
      <c r="C8" s="4">
        <f t="shared" si="0"/>
        <v>4.2957361478031308E-2</v>
      </c>
      <c r="D8">
        <f>C8-C7</f>
        <v>1.956995165136266E-2</v>
      </c>
      <c r="E8">
        <f t="shared" ref="E8:E71" si="1">B8*IFERROR(LN(D8),-10000)</f>
        <v>-4177.6530861496713</v>
      </c>
      <c r="F8">
        <f t="shared" ref="F8:F71" si="2">D8*50000</f>
        <v>978.497582568133</v>
      </c>
    </row>
    <row r="9" spans="1:6" x14ac:dyDescent="0.2">
      <c r="A9">
        <f t="shared" ref="A9:A72" si="3">A8+1</f>
        <v>3</v>
      </c>
      <c r="B9">
        <v>800</v>
      </c>
      <c r="C9" s="4">
        <f t="shared" si="0"/>
        <v>5.9734126844782076E-2</v>
      </c>
      <c r="D9">
        <f>C9-C8</f>
        <v>1.6776765366750768E-2</v>
      </c>
      <c r="E9">
        <f t="shared" si="1"/>
        <v>-3270.2082909625601</v>
      </c>
      <c r="F9">
        <f t="shared" si="2"/>
        <v>838.83826833753835</v>
      </c>
    </row>
    <row r="10" spans="1:6" x14ac:dyDescent="0.2">
      <c r="A10">
        <f t="shared" si="3"/>
        <v>4</v>
      </c>
      <c r="B10">
        <v>303</v>
      </c>
      <c r="C10" s="4">
        <f t="shared" si="0"/>
        <v>7.4383349407460275E-2</v>
      </c>
      <c r="D10">
        <f>C10-C9</f>
        <v>1.4649222562678199E-2</v>
      </c>
      <c r="E10">
        <f t="shared" si="1"/>
        <v>-1279.6805077333129</v>
      </c>
      <c r="F10">
        <f t="shared" si="2"/>
        <v>732.46112813390994</v>
      </c>
    </row>
    <row r="11" spans="1:6" x14ac:dyDescent="0.2">
      <c r="A11">
        <f t="shared" si="3"/>
        <v>5</v>
      </c>
      <c r="B11">
        <v>447</v>
      </c>
      <c r="C11" s="4">
        <f t="shared" si="0"/>
        <v>8.7361095471089611E-2</v>
      </c>
      <c r="D11">
        <f>C11-C10</f>
        <v>1.2977746063629336E-2</v>
      </c>
      <c r="E11">
        <f t="shared" si="1"/>
        <v>-1942.0000956555202</v>
      </c>
      <c r="F11">
        <f t="shared" si="2"/>
        <v>648.88730318146679</v>
      </c>
    </row>
    <row r="12" spans="1:6" x14ac:dyDescent="0.2">
      <c r="A12">
        <f t="shared" si="3"/>
        <v>6</v>
      </c>
      <c r="B12">
        <v>332</v>
      </c>
      <c r="C12" s="4">
        <f t="shared" si="0"/>
        <v>9.8992970730579888E-2</v>
      </c>
      <c r="D12">
        <f t="shared" ref="D12:D72" si="4">C12-C11</f>
        <v>1.1631875259490276E-2</v>
      </c>
      <c r="E12">
        <f t="shared" si="1"/>
        <v>-1478.7300192762884</v>
      </c>
      <c r="F12">
        <f t="shared" si="2"/>
        <v>581.59376297451377</v>
      </c>
    </row>
    <row r="13" spans="1:6" x14ac:dyDescent="0.2">
      <c r="A13">
        <f t="shared" si="3"/>
        <v>7</v>
      </c>
      <c r="B13">
        <v>318</v>
      </c>
      <c r="C13" s="4">
        <f t="shared" si="0"/>
        <v>0.10951923787987383</v>
      </c>
      <c r="D13">
        <f t="shared" si="4"/>
        <v>1.0526267149293944E-2</v>
      </c>
      <c r="E13">
        <f t="shared" si="1"/>
        <v>-1448.134320952197</v>
      </c>
      <c r="F13">
        <f t="shared" si="2"/>
        <v>526.31335746469722</v>
      </c>
    </row>
    <row r="14" spans="1:6" x14ac:dyDescent="0.2">
      <c r="A14">
        <f t="shared" si="3"/>
        <v>8</v>
      </c>
      <c r="B14">
        <v>491</v>
      </c>
      <c r="C14" s="4">
        <f t="shared" si="0"/>
        <v>0.11912204827509854</v>
      </c>
      <c r="D14">
        <f t="shared" si="4"/>
        <v>9.6028103952247035E-3</v>
      </c>
      <c r="E14">
        <f t="shared" si="1"/>
        <v>-2281.0384416596366</v>
      </c>
      <c r="F14">
        <f t="shared" si="2"/>
        <v>480.14051976123517</v>
      </c>
    </row>
    <row r="15" spans="1:6" x14ac:dyDescent="0.2">
      <c r="A15">
        <f t="shared" si="3"/>
        <v>9</v>
      </c>
      <c r="B15">
        <v>532</v>
      </c>
      <c r="C15" s="4">
        <f t="shared" si="0"/>
        <v>0.12794265395822035</v>
      </c>
      <c r="D15">
        <f t="shared" si="4"/>
        <v>8.8206056831218183E-3</v>
      </c>
      <c r="E15">
        <f t="shared" si="1"/>
        <v>-2516.7136415552241</v>
      </c>
      <c r="F15">
        <f t="shared" si="2"/>
        <v>441.03028415609089</v>
      </c>
    </row>
    <row r="16" spans="1:6" x14ac:dyDescent="0.2">
      <c r="A16">
        <f t="shared" si="3"/>
        <v>10</v>
      </c>
      <c r="B16">
        <v>344</v>
      </c>
      <c r="C16" s="4">
        <f t="shared" si="0"/>
        <v>0.13609271100621489</v>
      </c>
      <c r="D16">
        <f t="shared" si="4"/>
        <v>8.1500570479945411E-3</v>
      </c>
      <c r="E16">
        <f t="shared" si="1"/>
        <v>-1654.5472410879768</v>
      </c>
      <c r="F16">
        <f t="shared" si="2"/>
        <v>407.50285239972703</v>
      </c>
    </row>
    <row r="17" spans="1:6" x14ac:dyDescent="0.2">
      <c r="A17">
        <f t="shared" si="3"/>
        <v>11</v>
      </c>
      <c r="B17">
        <v>757</v>
      </c>
      <c r="C17" s="4">
        <f t="shared" si="0"/>
        <v>0.14366194612990002</v>
      </c>
      <c r="D17">
        <f t="shared" si="4"/>
        <v>7.5692351236851252E-3</v>
      </c>
      <c r="E17">
        <f t="shared" si="1"/>
        <v>-3696.933085626235</v>
      </c>
      <c r="F17">
        <f t="shared" si="2"/>
        <v>378.46175618425627</v>
      </c>
    </row>
    <row r="18" spans="1:6" x14ac:dyDescent="0.2">
      <c r="A18">
        <f t="shared" si="3"/>
        <v>12</v>
      </c>
      <c r="B18">
        <v>679</v>
      </c>
      <c r="C18" s="4">
        <f t="shared" si="0"/>
        <v>0.15072350223725572</v>
      </c>
      <c r="D18">
        <f t="shared" si="4"/>
        <v>7.0615561073557043E-3</v>
      </c>
      <c r="E18">
        <f t="shared" si="1"/>
        <v>-3363.1480013310361</v>
      </c>
      <c r="F18">
        <f t="shared" si="2"/>
        <v>353.07780536778523</v>
      </c>
    </row>
    <row r="19" spans="1:6" x14ac:dyDescent="0.2">
      <c r="A19">
        <f t="shared" si="3"/>
        <v>13</v>
      </c>
      <c r="B19">
        <v>616</v>
      </c>
      <c r="C19" s="4">
        <f t="shared" si="0"/>
        <v>0.15733775583545806</v>
      </c>
      <c r="D19">
        <f t="shared" si="4"/>
        <v>6.6142535982023354E-3</v>
      </c>
      <c r="E19">
        <f t="shared" si="1"/>
        <v>-3091.4134466725736</v>
      </c>
      <c r="F19">
        <f t="shared" si="2"/>
        <v>330.71267991011678</v>
      </c>
    </row>
    <row r="20" spans="1:6" x14ac:dyDescent="0.2">
      <c r="A20">
        <f t="shared" si="3"/>
        <v>14</v>
      </c>
      <c r="B20">
        <v>605</v>
      </c>
      <c r="C20" s="4">
        <f t="shared" si="0"/>
        <v>0.16355510072687807</v>
      </c>
      <c r="D20">
        <f t="shared" si="4"/>
        <v>6.2173448914200069E-3</v>
      </c>
      <c r="E20">
        <f t="shared" si="1"/>
        <v>-3073.6494594658411</v>
      </c>
      <c r="F20">
        <f t="shared" si="2"/>
        <v>310.86724457100036</v>
      </c>
    </row>
    <row r="21" spans="1:6" x14ac:dyDescent="0.2">
      <c r="A21">
        <f t="shared" si="3"/>
        <v>15</v>
      </c>
      <c r="B21">
        <v>653</v>
      </c>
      <c r="C21" s="4">
        <f t="shared" si="0"/>
        <v>0.16941801569318937</v>
      </c>
      <c r="D21">
        <f t="shared" si="4"/>
        <v>5.8629149663113056E-3</v>
      </c>
      <c r="E21">
        <f t="shared" si="1"/>
        <v>-3355.8377620502633</v>
      </c>
      <c r="F21">
        <f t="shared" si="2"/>
        <v>293.1457483155653</v>
      </c>
    </row>
    <row r="22" spans="1:6" x14ac:dyDescent="0.2">
      <c r="A22">
        <f t="shared" si="3"/>
        <v>16</v>
      </c>
      <c r="B22">
        <v>654</v>
      </c>
      <c r="C22" s="4">
        <f t="shared" si="0"/>
        <v>0.1749626257163861</v>
      </c>
      <c r="D22">
        <f t="shared" si="4"/>
        <v>5.5446100231967277E-3</v>
      </c>
      <c r="E22">
        <f t="shared" si="1"/>
        <v>-3397.4835595277432</v>
      </c>
      <c r="F22">
        <f t="shared" si="2"/>
        <v>277.23050115983636</v>
      </c>
    </row>
    <row r="23" spans="1:6" x14ac:dyDescent="0.2">
      <c r="A23">
        <f t="shared" si="3"/>
        <v>17</v>
      </c>
      <c r="B23">
        <v>394</v>
      </c>
      <c r="C23" s="4">
        <f t="shared" si="0"/>
        <v>0.18021989820544204</v>
      </c>
      <c r="D23">
        <f t="shared" si="4"/>
        <v>5.2572724890559419E-3</v>
      </c>
      <c r="E23">
        <f t="shared" si="1"/>
        <v>-2067.7683124193618</v>
      </c>
      <c r="F23">
        <f t="shared" si="2"/>
        <v>262.86362445279707</v>
      </c>
    </row>
    <row r="24" spans="1:6" x14ac:dyDescent="0.2">
      <c r="A24">
        <f t="shared" si="3"/>
        <v>18</v>
      </c>
      <c r="B24">
        <v>502</v>
      </c>
      <c r="C24" s="4">
        <f t="shared" si="0"/>
        <v>0.18521657173926265</v>
      </c>
      <c r="D24">
        <f t="shared" si="4"/>
        <v>4.9966735338206059E-3</v>
      </c>
      <c r="E24">
        <f t="shared" si="1"/>
        <v>-2660.0894063572123</v>
      </c>
      <c r="F24">
        <f t="shared" si="2"/>
        <v>249.83367669103029</v>
      </c>
    </row>
    <row r="25" spans="1:6" x14ac:dyDescent="0.2">
      <c r="A25">
        <f t="shared" si="3"/>
        <v>19</v>
      </c>
      <c r="B25">
        <v>348</v>
      </c>
      <c r="C25" s="4">
        <f t="shared" si="0"/>
        <v>0.18997588580284119</v>
      </c>
      <c r="D25">
        <f t="shared" si="4"/>
        <v>4.7593140635785458E-3</v>
      </c>
      <c r="E25">
        <f t="shared" si="1"/>
        <v>-1860.9828004437416</v>
      </c>
      <c r="F25">
        <f t="shared" si="2"/>
        <v>237.9657031789273</v>
      </c>
    </row>
    <row r="26" spans="1:6" x14ac:dyDescent="0.2">
      <c r="A26">
        <f t="shared" si="3"/>
        <v>20</v>
      </c>
      <c r="B26">
        <v>238</v>
      </c>
      <c r="C26" s="4">
        <f t="shared" si="0"/>
        <v>0.19451816042183723</v>
      </c>
      <c r="D26">
        <f t="shared" si="4"/>
        <v>4.5422746189960339E-3</v>
      </c>
      <c r="E26">
        <f t="shared" si="1"/>
        <v>-1283.849915249092</v>
      </c>
      <c r="F26">
        <f t="shared" si="2"/>
        <v>227.11373094980169</v>
      </c>
    </row>
    <row r="27" spans="1:6" x14ac:dyDescent="0.2">
      <c r="A27">
        <f t="shared" si="3"/>
        <v>21</v>
      </c>
      <c r="B27">
        <v>204</v>
      </c>
      <c r="C27" s="4">
        <f t="shared" si="0"/>
        <v>0.19886126116160363</v>
      </c>
      <c r="D27">
        <f t="shared" si="4"/>
        <v>4.3431007397664034E-3</v>
      </c>
      <c r="E27">
        <f t="shared" si="1"/>
        <v>-1109.5900128801707</v>
      </c>
      <c r="F27">
        <f t="shared" si="2"/>
        <v>217.15503698832018</v>
      </c>
    </row>
    <row r="28" spans="1:6" x14ac:dyDescent="0.2">
      <c r="A28">
        <f t="shared" si="3"/>
        <v>22</v>
      </c>
      <c r="B28">
        <v>326</v>
      </c>
      <c r="C28" s="4">
        <f t="shared" si="0"/>
        <v>0.20302097557217835</v>
      </c>
      <c r="D28">
        <f t="shared" si="4"/>
        <v>4.1597144105747219E-3</v>
      </c>
      <c r="E28">
        <f t="shared" si="1"/>
        <v>-1787.232687828531</v>
      </c>
      <c r="F28">
        <f t="shared" si="2"/>
        <v>207.9857205287361</v>
      </c>
    </row>
    <row r="29" spans="1:6" x14ac:dyDescent="0.2">
      <c r="A29">
        <f t="shared" si="3"/>
        <v>23</v>
      </c>
      <c r="B29">
        <v>464</v>
      </c>
      <c r="C29" s="4">
        <f t="shared" si="0"/>
        <v>0.20701132050630688</v>
      </c>
      <c r="D29">
        <f t="shared" si="4"/>
        <v>3.9903449341285313E-3</v>
      </c>
      <c r="E29">
        <f t="shared" si="1"/>
        <v>-2563.0792074025403</v>
      </c>
      <c r="F29">
        <f t="shared" si="2"/>
        <v>199.51724670642656</v>
      </c>
    </row>
    <row r="30" spans="1:6" x14ac:dyDescent="0.2">
      <c r="A30">
        <f t="shared" si="3"/>
        <v>24</v>
      </c>
      <c r="B30">
        <v>275</v>
      </c>
      <c r="C30" s="4">
        <f t="shared" si="0"/>
        <v>0.21084479495209163</v>
      </c>
      <c r="D30">
        <f t="shared" si="4"/>
        <v>3.8334744457847458E-3</v>
      </c>
      <c r="E30">
        <f t="shared" si="1"/>
        <v>-1530.0955232790532</v>
      </c>
      <c r="F30">
        <f t="shared" si="2"/>
        <v>191.6737222892373</v>
      </c>
    </row>
    <row r="31" spans="1:6" x14ac:dyDescent="0.2">
      <c r="A31">
        <f t="shared" si="3"/>
        <v>25</v>
      </c>
      <c r="B31">
        <v>71</v>
      </c>
      <c r="C31" s="4">
        <f t="shared" si="0"/>
        <v>0.21453258953557486</v>
      </c>
      <c r="D31">
        <f t="shared" si="4"/>
        <v>3.6877945834832282E-3</v>
      </c>
      <c r="E31">
        <f t="shared" si="1"/>
        <v>-397.7935938157097</v>
      </c>
      <c r="F31">
        <f t="shared" si="2"/>
        <v>184.3897291741614</v>
      </c>
    </row>
    <row r="32" spans="1:6" x14ac:dyDescent="0.2">
      <c r="A32">
        <f t="shared" si="3"/>
        <v>26</v>
      </c>
      <c r="B32">
        <v>84</v>
      </c>
      <c r="C32" s="4">
        <f t="shared" si="0"/>
        <v>0.21808476127818344</v>
      </c>
      <c r="D32">
        <f t="shared" si="4"/>
        <v>3.5521717426085786E-3</v>
      </c>
      <c r="E32">
        <f t="shared" si="1"/>
        <v>-473.77647274116276</v>
      </c>
      <c r="F32">
        <f t="shared" si="2"/>
        <v>177.60858713042893</v>
      </c>
    </row>
    <row r="33" spans="1:6" x14ac:dyDescent="0.2">
      <c r="A33">
        <f t="shared" si="3"/>
        <v>27</v>
      </c>
      <c r="B33">
        <v>59</v>
      </c>
      <c r="C33" s="4">
        <f t="shared" si="0"/>
        <v>0.22151038027771841</v>
      </c>
      <c r="D33">
        <f t="shared" si="4"/>
        <v>3.425618999534974E-3</v>
      </c>
      <c r="E33">
        <f t="shared" si="1"/>
        <v>-334.91191253457623</v>
      </c>
      <c r="F33">
        <f t="shared" si="2"/>
        <v>171.2809499767487</v>
      </c>
    </row>
    <row r="34" spans="1:6" x14ac:dyDescent="0.2">
      <c r="A34">
        <f t="shared" si="3"/>
        <v>28</v>
      </c>
      <c r="B34">
        <v>51</v>
      </c>
      <c r="C34" s="4">
        <f t="shared" si="0"/>
        <v>0.22481765353821648</v>
      </c>
      <c r="D34">
        <f t="shared" si="4"/>
        <v>3.307273260498067E-3</v>
      </c>
      <c r="E34">
        <f t="shared" si="1"/>
        <v>-291.293192090584</v>
      </c>
      <c r="F34">
        <f t="shared" si="2"/>
        <v>165.36366302490336</v>
      </c>
    </row>
    <row r="35" spans="1:6" x14ac:dyDescent="0.2">
      <c r="A35">
        <f t="shared" si="3"/>
        <v>29</v>
      </c>
      <c r="B35">
        <v>136</v>
      </c>
      <c r="C35" s="4">
        <f t="shared" si="0"/>
        <v>0.22801403007633902</v>
      </c>
      <c r="D35">
        <f t="shared" si="4"/>
        <v>3.1963765381225473E-3</v>
      </c>
      <c r="E35">
        <f t="shared" si="1"/>
        <v>-781.42029219158917</v>
      </c>
      <c r="F35">
        <f t="shared" si="2"/>
        <v>159.81882690612736</v>
      </c>
    </row>
    <row r="36" spans="1:6" x14ac:dyDescent="0.2">
      <c r="A36">
        <f t="shared" si="3"/>
        <v>30</v>
      </c>
      <c r="B36">
        <v>276</v>
      </c>
      <c r="C36" s="4">
        <f t="shared" si="0"/>
        <v>0.23110629058965826</v>
      </c>
      <c r="D36">
        <f t="shared" si="4"/>
        <v>3.0922605133192338E-3</v>
      </c>
      <c r="E36">
        <f t="shared" si="1"/>
        <v>-1594.9633997988446</v>
      </c>
      <c r="F36">
        <f t="shared" si="2"/>
        <v>154.61302566596169</v>
      </c>
    </row>
    <row r="37" spans="1:6" x14ac:dyDescent="0.2">
      <c r="A37">
        <f t="shared" si="3"/>
        <v>31</v>
      </c>
      <c r="B37">
        <v>228</v>
      </c>
      <c r="C37" s="4">
        <f t="shared" si="0"/>
        <v>0.23410062432043488</v>
      </c>
      <c r="D37">
        <f t="shared" si="4"/>
        <v>2.9943337307766216E-3</v>
      </c>
      <c r="E37">
        <f t="shared" si="1"/>
        <v>-1324.9156454490735</v>
      </c>
      <c r="F37">
        <f t="shared" si="2"/>
        <v>149.71668653883108</v>
      </c>
    </row>
    <row r="38" spans="1:6" x14ac:dyDescent="0.2">
      <c r="A38">
        <f t="shared" si="3"/>
        <v>32</v>
      </c>
      <c r="B38">
        <v>197</v>
      </c>
      <c r="C38" s="4">
        <f t="shared" si="0"/>
        <v>0.2370026952401445</v>
      </c>
      <c r="D38">
        <f t="shared" si="4"/>
        <v>2.9020709197096206E-3</v>
      </c>
      <c r="E38">
        <f t="shared" si="1"/>
        <v>-1150.9391452602808</v>
      </c>
      <c r="F38">
        <f t="shared" si="2"/>
        <v>145.10354598548102</v>
      </c>
    </row>
    <row r="39" spans="1:6" x14ac:dyDescent="0.2">
      <c r="A39">
        <f t="shared" si="3"/>
        <v>33</v>
      </c>
      <c r="B39">
        <v>64</v>
      </c>
      <c r="C39" s="4">
        <f t="shared" ref="C39:C70" si="5">1-($B$2/($B$2+A39))^$B$1</f>
        <v>0.23981769928059338</v>
      </c>
      <c r="D39">
        <f t="shared" si="4"/>
        <v>2.8150040404488763E-3</v>
      </c>
      <c r="E39">
        <f t="shared" si="1"/>
        <v>-375.85866125205223</v>
      </c>
      <c r="F39">
        <f t="shared" si="2"/>
        <v>140.75020202244383</v>
      </c>
    </row>
    <row r="40" spans="1:6" x14ac:dyDescent="0.2">
      <c r="A40">
        <f t="shared" si="3"/>
        <v>34</v>
      </c>
      <c r="B40">
        <v>38</v>
      </c>
      <c r="C40" s="4">
        <f t="shared" si="5"/>
        <v>0.24255041402143529</v>
      </c>
      <c r="D40">
        <f t="shared" si="4"/>
        <v>2.7327147408419128E-3</v>
      </c>
      <c r="E40">
        <f t="shared" si="1"/>
        <v>-224.29347062612658</v>
      </c>
      <c r="F40">
        <f t="shared" si="2"/>
        <v>136.63573704209563</v>
      </c>
    </row>
    <row r="41" spans="1:6" x14ac:dyDescent="0.2">
      <c r="A41">
        <f t="shared" si="3"/>
        <v>35</v>
      </c>
      <c r="B41">
        <v>36</v>
      </c>
      <c r="C41" s="4">
        <f t="shared" si="5"/>
        <v>0.24520524199220062</v>
      </c>
      <c r="D41">
        <f t="shared" si="4"/>
        <v>2.6548279707653277E-3</v>
      </c>
      <c r="E41">
        <f t="shared" si="1"/>
        <v>-213.52951514974163</v>
      </c>
      <c r="F41">
        <f t="shared" si="2"/>
        <v>132.7413985382664</v>
      </c>
    </row>
    <row r="42" spans="1:6" x14ac:dyDescent="0.2">
      <c r="A42">
        <f t="shared" si="3"/>
        <v>36</v>
      </c>
      <c r="B42">
        <v>117</v>
      </c>
      <c r="C42" s="4">
        <f t="shared" si="5"/>
        <v>0.24778624854523446</v>
      </c>
      <c r="D42">
        <f t="shared" si="4"/>
        <v>2.5810065530338377E-3</v>
      </c>
      <c r="E42">
        <f t="shared" si="1"/>
        <v>-697.27037085779307</v>
      </c>
      <c r="F42">
        <f t="shared" si="2"/>
        <v>129.05032765169187</v>
      </c>
    </row>
    <row r="43" spans="1:6" x14ac:dyDescent="0.2">
      <c r="A43">
        <f t="shared" si="3"/>
        <v>37</v>
      </c>
      <c r="B43">
        <v>238</v>
      </c>
      <c r="C43" s="4">
        <f t="shared" si="5"/>
        <v>0.25029719509331971</v>
      </c>
      <c r="D43">
        <f t="shared" si="4"/>
        <v>2.5109465480852577E-3</v>
      </c>
      <c r="E43">
        <f t="shared" si="1"/>
        <v>-1424.9287257003459</v>
      </c>
      <c r="F43">
        <f t="shared" si="2"/>
        <v>125.54732740426289</v>
      </c>
    </row>
    <row r="44" spans="1:6" x14ac:dyDescent="0.2">
      <c r="A44">
        <f t="shared" si="3"/>
        <v>38</v>
      </c>
      <c r="B44">
        <v>152</v>
      </c>
      <c r="C44" s="4">
        <f t="shared" si="5"/>
        <v>0.25274156837394424</v>
      </c>
      <c r="D44">
        <f t="shared" si="4"/>
        <v>2.4443732806245233E-3</v>
      </c>
      <c r="E44">
        <f t="shared" si="1"/>
        <v>-914.12291041005165</v>
      </c>
      <c r="F44">
        <f t="shared" si="2"/>
        <v>122.21866403122617</v>
      </c>
    </row>
    <row r="45" spans="1:6" x14ac:dyDescent="0.2">
      <c r="A45">
        <f t="shared" si="3"/>
        <v>39</v>
      </c>
      <c r="B45">
        <v>32</v>
      </c>
      <c r="C45" s="4">
        <f t="shared" si="5"/>
        <v>0.25512260629473127</v>
      </c>
      <c r="D45">
        <f t="shared" si="4"/>
        <v>2.3810379207870325E-3</v>
      </c>
      <c r="E45">
        <f t="shared" si="1"/>
        <v>-193.28700112615073</v>
      </c>
      <c r="F45">
        <f t="shared" si="2"/>
        <v>119.05189603935162</v>
      </c>
    </row>
    <row r="46" spans="1:6" x14ac:dyDescent="0.2">
      <c r="A46">
        <f t="shared" si="3"/>
        <v>40</v>
      </c>
      <c r="B46">
        <v>44</v>
      </c>
      <c r="C46" s="4">
        <f t="shared" si="5"/>
        <v>0.25744332082656129</v>
      </c>
      <c r="D46">
        <f t="shared" si="4"/>
        <v>2.320714531830026E-3</v>
      </c>
      <c r="E46">
        <f t="shared" si="1"/>
        <v>-266.8987267260456</v>
      </c>
      <c r="F46">
        <f t="shared" si="2"/>
        <v>116.0357265915013</v>
      </c>
    </row>
    <row r="47" spans="1:6" x14ac:dyDescent="0.2">
      <c r="A47">
        <f t="shared" si="3"/>
        <v>41</v>
      </c>
      <c r="B47">
        <v>29</v>
      </c>
      <c r="C47" s="4">
        <f t="shared" si="5"/>
        <v>0.25970651833848957</v>
      </c>
      <c r="D47">
        <f t="shared" si="4"/>
        <v>2.2631975119282721E-3</v>
      </c>
      <c r="E47">
        <f t="shared" si="1"/>
        <v>-176.63832248279039</v>
      </c>
      <c r="F47">
        <f t="shared" si="2"/>
        <v>113.1598755964136</v>
      </c>
    </row>
    <row r="48" spans="1:6" x14ac:dyDescent="0.2">
      <c r="A48">
        <f t="shared" si="3"/>
        <v>42</v>
      </c>
      <c r="B48">
        <v>31</v>
      </c>
      <c r="C48" s="4">
        <f t="shared" si="5"/>
        <v>0.26191481770868508</v>
      </c>
      <c r="D48">
        <f t="shared" si="4"/>
        <v>2.20829937019551E-3</v>
      </c>
      <c r="E48">
        <f t="shared" si="1"/>
        <v>-189.58150983834039</v>
      </c>
      <c r="F48">
        <f t="shared" si="2"/>
        <v>110.41496850977551</v>
      </c>
    </row>
    <row r="49" spans="1:6" x14ac:dyDescent="0.2">
      <c r="A49">
        <f t="shared" si="3"/>
        <v>43</v>
      </c>
      <c r="B49">
        <v>102</v>
      </c>
      <c r="C49" s="4">
        <f t="shared" si="5"/>
        <v>0.26407066649589772</v>
      </c>
      <c r="D49">
        <f t="shared" si="4"/>
        <v>2.1558487872126442E-3</v>
      </c>
      <c r="E49">
        <f t="shared" si="1"/>
        <v>-626.23621794801261</v>
      </c>
      <c r="F49">
        <f t="shared" si="2"/>
        <v>107.79243936063222</v>
      </c>
    </row>
    <row r="50" spans="1:6" x14ac:dyDescent="0.2">
      <c r="A50">
        <f t="shared" si="3"/>
        <v>44</v>
      </c>
      <c r="B50">
        <v>215</v>
      </c>
      <c r="C50" s="4">
        <f t="shared" si="5"/>
        <v>0.26617635541449891</v>
      </c>
      <c r="D50">
        <f t="shared" si="4"/>
        <v>2.1056889186011896E-3</v>
      </c>
      <c r="E50">
        <f t="shared" si="1"/>
        <v>-1325.0692064514087</v>
      </c>
      <c r="F50">
        <f t="shared" si="2"/>
        <v>105.28444593005948</v>
      </c>
    </row>
    <row r="51" spans="1:6" x14ac:dyDescent="0.2">
      <c r="A51">
        <f t="shared" si="3"/>
        <v>45</v>
      </c>
      <c r="B51">
        <v>110</v>
      </c>
      <c r="C51" s="4">
        <f t="shared" si="5"/>
        <v>0.26823403132142798</v>
      </c>
      <c r="D51">
        <f t="shared" si="4"/>
        <v>2.0576759069290684E-3</v>
      </c>
      <c r="E51">
        <f t="shared" si="1"/>
        <v>-680.47959469575801</v>
      </c>
      <c r="F51">
        <f t="shared" si="2"/>
        <v>102.88379534645343</v>
      </c>
    </row>
    <row r="52" spans="1:6" x14ac:dyDescent="0.2">
      <c r="A52">
        <f t="shared" si="3"/>
        <v>46</v>
      </c>
      <c r="B52">
        <v>24</v>
      </c>
      <c r="C52" s="4">
        <f t="shared" si="5"/>
        <v>0.27024570889421307</v>
      </c>
      <c r="D52">
        <f t="shared" si="4"/>
        <v>2.0116775727850866E-3</v>
      </c>
      <c r="E52">
        <f t="shared" si="1"/>
        <v>-149.01087100035048</v>
      </c>
      <c r="F52">
        <f t="shared" si="2"/>
        <v>100.58387863925434</v>
      </c>
    </row>
    <row r="53" spans="1:6" x14ac:dyDescent="0.2">
      <c r="A53">
        <f t="shared" si="3"/>
        <v>47</v>
      </c>
      <c r="B53">
        <v>37</v>
      </c>
      <c r="C53" s="4">
        <f t="shared" si="5"/>
        <v>0.27221328115462617</v>
      </c>
      <c r="D53">
        <f t="shared" si="4"/>
        <v>1.9675722604131085E-3</v>
      </c>
      <c r="E53">
        <f t="shared" si="1"/>
        <v>-230.5453294990804</v>
      </c>
      <c r="F53">
        <f t="shared" si="2"/>
        <v>98.378613020655422</v>
      </c>
    </row>
    <row r="54" spans="1:6" x14ac:dyDescent="0.2">
      <c r="A54">
        <f t="shared" si="3"/>
        <v>48</v>
      </c>
      <c r="B54">
        <v>23</v>
      </c>
      <c r="C54" s="4">
        <f t="shared" si="5"/>
        <v>0.27413852897171354</v>
      </c>
      <c r="D54">
        <f t="shared" si="4"/>
        <v>1.925247817087361E-3</v>
      </c>
      <c r="E54">
        <f t="shared" si="1"/>
        <v>-143.81211341771464</v>
      </c>
      <c r="F54">
        <f t="shared" si="2"/>
        <v>96.26239085436805</v>
      </c>
    </row>
    <row r="55" spans="1:6" x14ac:dyDescent="0.2">
      <c r="A55">
        <f t="shared" si="3"/>
        <v>49</v>
      </c>
      <c r="B55">
        <v>22</v>
      </c>
      <c r="C55" s="4">
        <f t="shared" si="5"/>
        <v>0.27602312966025355</v>
      </c>
      <c r="D55">
        <f t="shared" si="4"/>
        <v>1.8846006885400168E-3</v>
      </c>
      <c r="E55">
        <f t="shared" si="1"/>
        <v>-138.02886497050065</v>
      </c>
      <c r="F55">
        <f t="shared" si="2"/>
        <v>94.230034427000845</v>
      </c>
    </row>
    <row r="56" spans="1:6" x14ac:dyDescent="0.2">
      <c r="A56">
        <f t="shared" si="3"/>
        <v>50</v>
      </c>
      <c r="B56">
        <v>78</v>
      </c>
      <c r="C56" s="4">
        <f t="shared" si="5"/>
        <v>0.27786866477563155</v>
      </c>
      <c r="D56">
        <f t="shared" si="4"/>
        <v>1.8455351153779942E-3</v>
      </c>
      <c r="E56">
        <f t="shared" si="1"/>
        <v>-491.00890863231206</v>
      </c>
      <c r="F56">
        <f t="shared" si="2"/>
        <v>92.276755768899704</v>
      </c>
    </row>
    <row r="57" spans="1:6" x14ac:dyDescent="0.2">
      <c r="A57">
        <f t="shared" si="3"/>
        <v>51</v>
      </c>
      <c r="B57">
        <v>172</v>
      </c>
      <c r="C57" s="4">
        <f t="shared" si="5"/>
        <v>0.27967662719324082</v>
      </c>
      <c r="D57">
        <f t="shared" si="4"/>
        <v>1.8079624176092768E-3</v>
      </c>
      <c r="E57">
        <f t="shared" si="1"/>
        <v>-1086.2754262791818</v>
      </c>
      <c r="F57">
        <f t="shared" si="2"/>
        <v>90.398120880463836</v>
      </c>
    </row>
    <row r="58" spans="1:6" x14ac:dyDescent="0.2">
      <c r="A58">
        <f t="shared" si="3"/>
        <v>52</v>
      </c>
      <c r="B58">
        <v>104</v>
      </c>
      <c r="C58" s="4">
        <f t="shared" si="5"/>
        <v>0.28144842754948451</v>
      </c>
      <c r="D58">
        <f t="shared" si="4"/>
        <v>1.7718003562436913E-3</v>
      </c>
      <c r="E58">
        <f t="shared" si="1"/>
        <v>-658.91894628801401</v>
      </c>
      <c r="F58">
        <f t="shared" si="2"/>
        <v>88.590017812184556</v>
      </c>
    </row>
    <row r="59" spans="1:6" x14ac:dyDescent="0.2">
      <c r="A59">
        <f t="shared" si="3"/>
        <v>53</v>
      </c>
      <c r="B59">
        <v>17</v>
      </c>
      <c r="C59" s="4">
        <f t="shared" si="5"/>
        <v>0.28318540011195992</v>
      </c>
      <c r="D59">
        <f t="shared" si="4"/>
        <v>1.7369725624754029E-3</v>
      </c>
      <c r="E59">
        <f t="shared" si="1"/>
        <v>-108.04539699216785</v>
      </c>
      <c r="F59">
        <f t="shared" si="2"/>
        <v>86.848628123770141</v>
      </c>
    </row>
    <row r="60" spans="1:6" x14ac:dyDescent="0.2">
      <c r="A60">
        <f t="shared" si="3"/>
        <v>54</v>
      </c>
      <c r="B60">
        <v>29</v>
      </c>
      <c r="C60" s="4">
        <f t="shared" si="5"/>
        <v>0.28488880813823525</v>
      </c>
      <c r="D60">
        <f t="shared" si="4"/>
        <v>1.7034080262753326E-3</v>
      </c>
      <c r="E60">
        <f t="shared" si="1"/>
        <v>-184.87860508726001</v>
      </c>
      <c r="F60">
        <f t="shared" si="2"/>
        <v>85.170401313766632</v>
      </c>
    </row>
    <row r="61" spans="1:6" x14ac:dyDescent="0.2">
      <c r="A61">
        <f t="shared" si="3"/>
        <v>55</v>
      </c>
      <c r="B61">
        <v>18</v>
      </c>
      <c r="C61" s="4">
        <f t="shared" si="5"/>
        <v>0.28655984877554963</v>
      </c>
      <c r="D61">
        <f t="shared" si="4"/>
        <v>1.6710406373143805E-3</v>
      </c>
      <c r="E61">
        <f t="shared" si="1"/>
        <v>-115.09755678910388</v>
      </c>
      <c r="F61">
        <f t="shared" si="2"/>
        <v>83.552031865719016</v>
      </c>
    </row>
    <row r="62" spans="1:6" x14ac:dyDescent="0.2">
      <c r="A62">
        <f t="shared" si="3"/>
        <v>56</v>
      </c>
      <c r="B62">
        <v>17</v>
      </c>
      <c r="C62" s="4">
        <f t="shared" si="5"/>
        <v>0.28819965754764987</v>
      </c>
      <c r="D62">
        <f t="shared" si="4"/>
        <v>1.6398087721002375E-3</v>
      </c>
      <c r="E62">
        <f t="shared" si="1"/>
        <v>-109.02398598748283</v>
      </c>
      <c r="F62">
        <f t="shared" si="2"/>
        <v>81.990438605011875</v>
      </c>
    </row>
    <row r="63" spans="1:6" x14ac:dyDescent="0.2">
      <c r="A63">
        <f t="shared" si="3"/>
        <v>57</v>
      </c>
      <c r="B63">
        <v>58</v>
      </c>
      <c r="C63" s="4">
        <f t="shared" si="5"/>
        <v>0.28980931246964969</v>
      </c>
      <c r="D63">
        <f t="shared" si="4"/>
        <v>1.6096549219998257E-3</v>
      </c>
      <c r="E63">
        <f t="shared" si="1"/>
        <v>-373.04065651297236</v>
      </c>
      <c r="F63">
        <f t="shared" si="2"/>
        <v>80.482746099991289</v>
      </c>
    </row>
    <row r="64" spans="1:6" x14ac:dyDescent="0.2">
      <c r="A64">
        <f t="shared" si="3"/>
        <v>58</v>
      </c>
      <c r="B64">
        <v>126</v>
      </c>
      <c r="C64" s="4">
        <f t="shared" si="5"/>
        <v>0.29138983782716599</v>
      </c>
      <c r="D64">
        <f t="shared" si="4"/>
        <v>1.5805253575162936E-3</v>
      </c>
      <c r="E64">
        <f t="shared" si="1"/>
        <v>-812.6997457891498</v>
      </c>
      <c r="F64">
        <f t="shared" si="2"/>
        <v>79.026267875814682</v>
      </c>
    </row>
    <row r="65" spans="1:6" x14ac:dyDescent="0.2">
      <c r="A65">
        <f t="shared" si="3"/>
        <v>59</v>
      </c>
      <c r="B65">
        <v>46</v>
      </c>
      <c r="C65" s="4">
        <f t="shared" si="5"/>
        <v>0.29294220765194134</v>
      </c>
      <c r="D65">
        <f t="shared" si="4"/>
        <v>1.552369824775357E-3</v>
      </c>
      <c r="E65">
        <f t="shared" si="1"/>
        <v>-297.52673943661182</v>
      </c>
      <c r="F65">
        <f t="shared" si="2"/>
        <v>77.618491238767845</v>
      </c>
    </row>
    <row r="66" spans="1:6" x14ac:dyDescent="0.2">
      <c r="A66">
        <f t="shared" si="3"/>
        <v>60</v>
      </c>
      <c r="B66">
        <v>17</v>
      </c>
      <c r="C66" s="4">
        <f t="shared" si="5"/>
        <v>0.29446734892262216</v>
      </c>
      <c r="D66">
        <f t="shared" si="4"/>
        <v>1.5251412706808187E-3</v>
      </c>
      <c r="E66">
        <f t="shared" si="1"/>
        <v>-110.25636002392119</v>
      </c>
      <c r="F66">
        <f t="shared" si="2"/>
        <v>76.257063534040938</v>
      </c>
    </row>
    <row r="67" spans="1:6" x14ac:dyDescent="0.2">
      <c r="A67">
        <f t="shared" si="3"/>
        <v>61</v>
      </c>
      <c r="B67">
        <v>25</v>
      </c>
      <c r="C67" s="4">
        <f t="shared" si="5"/>
        <v>0.29596614451626535</v>
      </c>
      <c r="D67">
        <f t="shared" si="4"/>
        <v>1.4987955936431874E-3</v>
      </c>
      <c r="E67">
        <f t="shared" si="1"/>
        <v>-162.57733577430525</v>
      </c>
      <c r="F67">
        <f t="shared" si="2"/>
        <v>74.939779682159369</v>
      </c>
    </row>
    <row r="68" spans="1:6" x14ac:dyDescent="0.2">
      <c r="A68">
        <f t="shared" si="3"/>
        <v>62</v>
      </c>
      <c r="B68">
        <v>35</v>
      </c>
      <c r="C68" s="4">
        <f t="shared" si="5"/>
        <v>0.29743943593341193</v>
      </c>
      <c r="D68">
        <f t="shared" si="4"/>
        <v>1.4732914171465827E-3</v>
      </c>
      <c r="E68">
        <f t="shared" si="1"/>
        <v>-228.20897126530494</v>
      </c>
      <c r="F68">
        <f t="shared" si="2"/>
        <v>73.664570857329139</v>
      </c>
    </row>
    <row r="69" spans="1:6" x14ac:dyDescent="0.2">
      <c r="A69">
        <f t="shared" si="3"/>
        <v>63</v>
      </c>
      <c r="B69">
        <v>15</v>
      </c>
      <c r="C69" s="4">
        <f t="shared" si="5"/>
        <v>0.29888802581717933</v>
      </c>
      <c r="D69">
        <f t="shared" si="4"/>
        <v>1.4485898837673927E-3</v>
      </c>
      <c r="E69">
        <f t="shared" si="1"/>
        <v>-98.057470345233327</v>
      </c>
      <c r="F69">
        <f t="shared" si="2"/>
        <v>72.429494188369631</v>
      </c>
    </row>
    <row r="70" spans="1:6" x14ac:dyDescent="0.2">
      <c r="A70">
        <f t="shared" si="3"/>
        <v>64</v>
      </c>
      <c r="B70">
        <v>57</v>
      </c>
      <c r="C70" s="4">
        <f t="shared" si="5"/>
        <v>0.30031268028469793</v>
      </c>
      <c r="D70">
        <f t="shared" si="4"/>
        <v>1.4246544675186046E-3</v>
      </c>
      <c r="E70">
        <f t="shared" si="1"/>
        <v>-373.56808049512051</v>
      </c>
      <c r="F70">
        <f t="shared" si="2"/>
        <v>71.232723375930235</v>
      </c>
    </row>
    <row r="71" spans="1:6" x14ac:dyDescent="0.2">
      <c r="A71">
        <f t="shared" si="3"/>
        <v>65</v>
      </c>
      <c r="B71">
        <v>114</v>
      </c>
      <c r="C71" s="4">
        <f t="shared" ref="C71:C98" si="6">1-($B$2/($B$2+A71))^$B$1</f>
        <v>0.30171413108735279</v>
      </c>
      <c r="D71">
        <f t="shared" si="4"/>
        <v>1.4014508026548578E-3</v>
      </c>
      <c r="E71">
        <f t="shared" si="1"/>
        <v>-749.00819121112431</v>
      </c>
      <c r="F71">
        <f t="shared" si="2"/>
        <v>70.072540132742887</v>
      </c>
    </row>
    <row r="72" spans="1:6" x14ac:dyDescent="0.2">
      <c r="A72">
        <f t="shared" si="3"/>
        <v>66</v>
      </c>
      <c r="B72">
        <v>93</v>
      </c>
      <c r="C72" s="4">
        <f t="shared" si="6"/>
        <v>0.30309307761463744</v>
      </c>
      <c r="D72">
        <f t="shared" si="4"/>
        <v>1.3789465272846524E-3</v>
      </c>
      <c r="E72">
        <f t="shared" ref="E72:E98" si="7">B72*IFERROR(LN(D72),-10000)</f>
        <v>-612.5384975350496</v>
      </c>
      <c r="F72">
        <f t="shared" ref="F72:F98" si="8">D72*50000</f>
        <v>68.947326364232623</v>
      </c>
    </row>
    <row r="73" spans="1:6" x14ac:dyDescent="0.2">
      <c r="A73">
        <f t="shared" ref="A73:A98" si="9">A72+1</f>
        <v>67</v>
      </c>
      <c r="B73">
        <v>85</v>
      </c>
      <c r="C73" s="4">
        <f t="shared" si="6"/>
        <v>0.30445018875495378</v>
      </c>
      <c r="D73">
        <f t="shared" ref="D73:D98" si="10">C73-C72</f>
        <v>1.3571111403163361E-3</v>
      </c>
      <c r="E73">
        <f t="shared" si="7"/>
        <v>-561.20374499976799</v>
      </c>
      <c r="F73">
        <f t="shared" si="8"/>
        <v>67.8555570158168</v>
      </c>
    </row>
    <row r="74" spans="1:6" x14ac:dyDescent="0.2">
      <c r="A74">
        <f t="shared" si="9"/>
        <v>68</v>
      </c>
      <c r="B74">
        <v>32</v>
      </c>
      <c r="C74" s="4">
        <f t="shared" si="6"/>
        <v>0.30578610462539169</v>
      </c>
      <c r="D74">
        <f t="shared" si="10"/>
        <v>1.3359158704379093E-3</v>
      </c>
      <c r="E74">
        <f t="shared" si="7"/>
        <v>-211.78042166654606</v>
      </c>
      <c r="F74">
        <f t="shared" si="8"/>
        <v>66.795793521895462</v>
      </c>
    </row>
    <row r="75" spans="1:6" x14ac:dyDescent="0.2">
      <c r="A75">
        <f t="shared" si="9"/>
        <v>69</v>
      </c>
      <c r="B75">
        <v>19</v>
      </c>
      <c r="C75" s="4">
        <f t="shared" si="6"/>
        <v>0.30710143818135915</v>
      </c>
      <c r="D75">
        <f t="shared" si="10"/>
        <v>1.3153335559674684E-3</v>
      </c>
      <c r="E75">
        <f t="shared" si="7"/>
        <v>-126.03963482499515</v>
      </c>
      <c r="F75">
        <f t="shared" si="8"/>
        <v>65.766677798373422</v>
      </c>
    </row>
    <row r="76" spans="1:6" x14ac:dyDescent="0.2">
      <c r="A76">
        <f t="shared" si="9"/>
        <v>70</v>
      </c>
      <c r="B76">
        <v>18</v>
      </c>
      <c r="C76" s="4">
        <f t="shared" si="6"/>
        <v>0.30839677671589938</v>
      </c>
      <c r="D76">
        <f t="shared" si="10"/>
        <v>1.2953385345402246E-3</v>
      </c>
      <c r="E76">
        <f t="shared" si="7"/>
        <v>-119.68169762449139</v>
      </c>
      <c r="F76">
        <f t="shared" si="8"/>
        <v>64.766926727011224</v>
      </c>
    </row>
    <row r="77" spans="1:6" x14ac:dyDescent="0.2">
      <c r="A77">
        <f t="shared" si="9"/>
        <v>71</v>
      </c>
      <c r="B77">
        <v>45</v>
      </c>
      <c r="C77" s="4">
        <f t="shared" si="6"/>
        <v>0.30967268325760733</v>
      </c>
      <c r="D77">
        <f t="shared" si="10"/>
        <v>1.2759065417079496E-3</v>
      </c>
      <c r="E77">
        <f t="shared" si="7"/>
        <v>-299.88442529628929</v>
      </c>
      <c r="F77">
        <f t="shared" si="8"/>
        <v>63.795327085397481</v>
      </c>
    </row>
    <row r="78" spans="1:6" x14ac:dyDescent="0.2">
      <c r="A78">
        <f t="shared" si="9"/>
        <v>72</v>
      </c>
      <c r="B78">
        <v>89</v>
      </c>
      <c r="C78" s="4">
        <f t="shared" si="6"/>
        <v>0.31092969787523006</v>
      </c>
      <c r="D78">
        <f t="shared" si="10"/>
        <v>1.2570146176227315E-3</v>
      </c>
      <c r="E78">
        <f t="shared" si="7"/>
        <v>-594.43239912144929</v>
      </c>
      <c r="F78">
        <f t="shared" si="8"/>
        <v>62.85073088113657</v>
      </c>
    </row>
    <row r="79" spans="1:6" x14ac:dyDescent="0.2">
      <c r="A79">
        <f t="shared" si="9"/>
        <v>73</v>
      </c>
      <c r="B79">
        <v>51</v>
      </c>
      <c r="C79" s="4">
        <f t="shared" si="6"/>
        <v>0.31216833889629902</v>
      </c>
      <c r="D79">
        <f t="shared" si="10"/>
        <v>1.2386410210689647E-3</v>
      </c>
      <c r="E79">
        <f t="shared" si="7"/>
        <v>-341.38076300656905</v>
      </c>
      <c r="F79">
        <f t="shared" si="8"/>
        <v>61.932051053448234</v>
      </c>
    </row>
    <row r="80" spans="1:6" x14ac:dyDescent="0.2">
      <c r="A80">
        <f t="shared" si="9"/>
        <v>74</v>
      </c>
      <c r="B80">
        <v>8</v>
      </c>
      <c r="C80" s="4">
        <f t="shared" si="6"/>
        <v>0.31338910404647291</v>
      </c>
      <c r="D80">
        <f t="shared" si="10"/>
        <v>1.2207651501738859E-3</v>
      </c>
      <c r="E80">
        <f t="shared" si="7"/>
        <v>-53.666219556429056</v>
      </c>
      <c r="F80">
        <f t="shared" si="8"/>
        <v>61.038257508694294</v>
      </c>
    </row>
    <row r="81" spans="1:6" x14ac:dyDescent="0.2">
      <c r="A81">
        <f t="shared" si="9"/>
        <v>75</v>
      </c>
      <c r="B81">
        <v>15</v>
      </c>
      <c r="C81" s="4">
        <f t="shared" si="6"/>
        <v>0.31459247151567904</v>
      </c>
      <c r="D81">
        <f t="shared" si="10"/>
        <v>1.2033674692061291E-3</v>
      </c>
      <c r="E81">
        <f t="shared" si="7"/>
        <v>-100.83947141919734</v>
      </c>
      <c r="F81">
        <f t="shared" si="8"/>
        <v>60.168373460306455</v>
      </c>
    </row>
    <row r="82" spans="1:6" x14ac:dyDescent="0.2">
      <c r="A82">
        <f t="shared" si="9"/>
        <v>76</v>
      </c>
      <c r="B82">
        <v>9</v>
      </c>
      <c r="C82" s="4">
        <f t="shared" si="6"/>
        <v>0.31577890095660066</v>
      </c>
      <c r="D82">
        <f t="shared" si="10"/>
        <v>1.1864294409216214E-3</v>
      </c>
      <c r="E82">
        <f t="shared" si="7"/>
        <v>-60.631262568958995</v>
      </c>
      <c r="F82">
        <f t="shared" si="8"/>
        <v>59.32147204608107</v>
      </c>
    </row>
    <row r="83" spans="1:6" x14ac:dyDescent="0.2">
      <c r="A83">
        <f t="shared" si="9"/>
        <v>77</v>
      </c>
      <c r="B83">
        <v>8</v>
      </c>
      <c r="C83" s="4">
        <f t="shared" si="6"/>
        <v>0.31694883442057686</v>
      </c>
      <c r="D83">
        <f t="shared" si="10"/>
        <v>1.1699334639762027E-3</v>
      </c>
      <c r="E83">
        <f t="shared" si="7"/>
        <v>-54.006467201487588</v>
      </c>
      <c r="F83">
        <f t="shared" si="8"/>
        <v>58.496673198810136</v>
      </c>
    </row>
    <row r="84" spans="1:6" x14ac:dyDescent="0.2">
      <c r="A84">
        <f t="shared" si="9"/>
        <v>78</v>
      </c>
      <c r="B84">
        <v>26</v>
      </c>
      <c r="C84" s="4">
        <f t="shared" si="6"/>
        <v>0.31810269723554419</v>
      </c>
      <c r="D84">
        <f t="shared" si="10"/>
        <v>1.1538628149673213E-3</v>
      </c>
      <c r="E84">
        <f t="shared" si="7"/>
        <v>-175.8806398909916</v>
      </c>
      <c r="F84">
        <f t="shared" si="8"/>
        <v>57.693140748366069</v>
      </c>
    </row>
    <row r="85" spans="1:6" x14ac:dyDescent="0.2">
      <c r="A85">
        <f t="shared" si="9"/>
        <v>79</v>
      </c>
      <c r="B85">
        <v>66</v>
      </c>
      <c r="C85" s="4">
        <f t="shared" si="6"/>
        <v>0.31924089883025653</v>
      </c>
      <c r="D85">
        <f t="shared" si="10"/>
        <v>1.1382015947123403E-3</v>
      </c>
      <c r="E85">
        <f t="shared" si="7"/>
        <v>-447.36818350709251</v>
      </c>
      <c r="F85">
        <f t="shared" si="8"/>
        <v>56.910079735617018</v>
      </c>
    </row>
    <row r="86" spans="1:6" x14ac:dyDescent="0.2">
      <c r="A86">
        <f t="shared" si="9"/>
        <v>80</v>
      </c>
      <c r="B86">
        <v>37</v>
      </c>
      <c r="C86" s="4">
        <f t="shared" si="6"/>
        <v>0.32036383350866571</v>
      </c>
      <c r="D86">
        <f t="shared" si="10"/>
        <v>1.122934678409182E-3</v>
      </c>
      <c r="E86">
        <f t="shared" si="7"/>
        <v>-251.29696156259254</v>
      </c>
      <c r="F86">
        <f t="shared" si="8"/>
        <v>56.146733920459098</v>
      </c>
    </row>
    <row r="87" spans="1:6" x14ac:dyDescent="0.2">
      <c r="A87">
        <f t="shared" si="9"/>
        <v>81</v>
      </c>
      <c r="B87">
        <v>7</v>
      </c>
      <c r="C87" s="4">
        <f t="shared" si="6"/>
        <v>0.32147188117801784</v>
      </c>
      <c r="D87">
        <f t="shared" si="10"/>
        <v>1.1080476693521302E-3</v>
      </c>
      <c r="E87">
        <f t="shared" si="7"/>
        <v>-47.636089680910636</v>
      </c>
      <c r="F87">
        <f t="shared" si="8"/>
        <v>55.402383467606512</v>
      </c>
    </row>
    <row r="88" spans="1:6" x14ac:dyDescent="0.2">
      <c r="A88">
        <f t="shared" si="9"/>
        <v>82</v>
      </c>
      <c r="B88">
        <v>12</v>
      </c>
      <c r="C88" s="4">
        <f t="shared" si="6"/>
        <v>0.32256540803393474</v>
      </c>
      <c r="D88">
        <f t="shared" si="10"/>
        <v>1.0935268559169042E-3</v>
      </c>
      <c r="E88">
        <f t="shared" si="7"/>
        <v>-81.820165902650899</v>
      </c>
      <c r="F88">
        <f t="shared" si="8"/>
        <v>54.676342795845216</v>
      </c>
    </row>
    <row r="89" spans="1:6" x14ac:dyDescent="0.2">
      <c r="A89">
        <f t="shared" si="9"/>
        <v>83</v>
      </c>
      <c r="B89">
        <v>8</v>
      </c>
      <c r="C89" s="4">
        <f t="shared" si="6"/>
        <v>0.32364476720547997</v>
      </c>
      <c r="D89">
        <f t="shared" si="10"/>
        <v>1.0793591715452244E-3</v>
      </c>
      <c r="E89">
        <f t="shared" si="7"/>
        <v>-54.651102189071025</v>
      </c>
      <c r="F89">
        <f t="shared" si="8"/>
        <v>53.967958577261221</v>
      </c>
    </row>
    <row r="90" spans="1:6" x14ac:dyDescent="0.2">
      <c r="A90">
        <f t="shared" si="9"/>
        <v>84</v>
      </c>
      <c r="B90">
        <v>4</v>
      </c>
      <c r="C90" s="4">
        <f t="shared" si="6"/>
        <v>0.32471029936297136</v>
      </c>
      <c r="D90">
        <f t="shared" si="10"/>
        <v>1.065532157491389E-3</v>
      </c>
      <c r="E90">
        <f t="shared" si="7"/>
        <v>-27.377123704891027</v>
      </c>
      <c r="F90">
        <f t="shared" si="8"/>
        <v>53.27660787456945</v>
      </c>
    </row>
    <row r="91" spans="1:6" x14ac:dyDescent="0.2">
      <c r="A91">
        <f t="shared" si="9"/>
        <v>85</v>
      </c>
      <c r="B91">
        <v>10</v>
      </c>
      <c r="C91" s="4">
        <f t="shared" si="6"/>
        <v>0.32576233329108006</v>
      </c>
      <c r="D91">
        <f t="shared" si="10"/>
        <v>1.0520339281087088E-3</v>
      </c>
      <c r="E91">
        <f t="shared" si="7"/>
        <v>-68.570299141327681</v>
      </c>
      <c r="F91">
        <f t="shared" si="8"/>
        <v>52.60169640543544</v>
      </c>
    </row>
    <row r="92" spans="1:6" x14ac:dyDescent="0.2">
      <c r="A92">
        <f t="shared" si="9"/>
        <v>86</v>
      </c>
      <c r="B92">
        <v>21</v>
      </c>
      <c r="C92" s="4">
        <f t="shared" si="6"/>
        <v>0.32680118642956035</v>
      </c>
      <c r="D92">
        <f t="shared" si="10"/>
        <v>1.038853138480289E-3</v>
      </c>
      <c r="E92">
        <f t="shared" si="7"/>
        <v>-144.26239644112556</v>
      </c>
      <c r="F92">
        <f t="shared" si="8"/>
        <v>51.94265692401445</v>
      </c>
    </row>
    <row r="93" spans="1:6" x14ac:dyDescent="0.2">
      <c r="A93">
        <f t="shared" si="9"/>
        <v>87</v>
      </c>
      <c r="B93">
        <v>11</v>
      </c>
      <c r="C93" s="4">
        <f t="shared" si="6"/>
        <v>0.32782716538376777</v>
      </c>
      <c r="D93">
        <f t="shared" si="10"/>
        <v>1.0259789542074182E-3</v>
      </c>
      <c r="E93">
        <f t="shared" si="7"/>
        <v>-75.703188494035814</v>
      </c>
      <c r="F93">
        <f t="shared" si="8"/>
        <v>51.298947710370911</v>
      </c>
    </row>
    <row r="94" spans="1:6" x14ac:dyDescent="0.2">
      <c r="A94">
        <f t="shared" si="9"/>
        <v>88</v>
      </c>
      <c r="B94">
        <v>4</v>
      </c>
      <c r="C94" s="4">
        <f t="shared" si="6"/>
        <v>0.32884056640696313</v>
      </c>
      <c r="D94">
        <f>C94-C93</f>
        <v>1.0134010231953594E-3</v>
      </c>
      <c r="E94">
        <f t="shared" si="7"/>
        <v>-27.577773021028548</v>
      </c>
      <c r="F94">
        <f t="shared" si="8"/>
        <v>50.670051159767972</v>
      </c>
    </row>
    <row r="95" spans="1:6" x14ac:dyDescent="0.2">
      <c r="A95">
        <f t="shared" si="9"/>
        <v>89</v>
      </c>
      <c r="B95">
        <v>6</v>
      </c>
      <c r="C95" s="4">
        <f t="shared" si="6"/>
        <v>0.32984167585624247</v>
      </c>
      <c r="D95">
        <f t="shared" si="10"/>
        <v>1.001109449279336E-3</v>
      </c>
      <c r="E95">
        <f t="shared" si="7"/>
        <v>-41.439878668120997</v>
      </c>
      <c r="F95">
        <f t="shared" si="8"/>
        <v>50.055472463966801</v>
      </c>
    </row>
    <row r="96" spans="1:6" x14ac:dyDescent="0.2">
      <c r="A96">
        <f t="shared" si="9"/>
        <v>90</v>
      </c>
      <c r="B96">
        <v>4</v>
      </c>
      <c r="C96" s="4">
        <f t="shared" si="6"/>
        <v>0.33083077062380084</v>
      </c>
      <c r="D96">
        <f t="shared" si="10"/>
        <v>9.8909476755837389E-4</v>
      </c>
      <c r="E96">
        <f t="shared" si="7"/>
        <v>-27.674881637344914</v>
      </c>
      <c r="F96">
        <f t="shared" si="8"/>
        <v>49.454738377918694</v>
      </c>
    </row>
    <row r="97" spans="1:6" x14ac:dyDescent="0.2">
      <c r="A97">
        <f t="shared" si="9"/>
        <v>91</v>
      </c>
      <c r="B97">
        <v>3</v>
      </c>
      <c r="C97" s="4">
        <f t="shared" si="6"/>
        <v>0.33180811854510361</v>
      </c>
      <c r="D97">
        <f t="shared" si="10"/>
        <v>9.7734792130277359E-4</v>
      </c>
      <c r="E97">
        <f t="shared" si="7"/>
        <v>-20.792003572315068</v>
      </c>
      <c r="F97">
        <f t="shared" si="8"/>
        <v>48.867396065138678</v>
      </c>
    </row>
    <row r="98" spans="1:6" x14ac:dyDescent="0.2">
      <c r="A98">
        <f t="shared" si="9"/>
        <v>92</v>
      </c>
      <c r="B98">
        <v>4</v>
      </c>
      <c r="C98" s="4">
        <f t="shared" si="6"/>
        <v>0.33277397878543025</v>
      </c>
      <c r="D98">
        <f t="shared" si="10"/>
        <v>9.6586024032663254E-4</v>
      </c>
      <c r="E98">
        <f t="shared" si="7"/>
        <v>-27.769965651878536</v>
      </c>
      <c r="F98">
        <f t="shared" si="8"/>
        <v>48.29301201633163</v>
      </c>
    </row>
    <row r="99" spans="1:6" x14ac:dyDescent="0.2">
      <c r="E99">
        <f>(50000-SUM(B7:B98))*LN(1-$C$98)</f>
        <v>-13565.505627701019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A843-200D-3E48-B43C-13C2B8ABC771}">
  <dimension ref="A1:F100"/>
  <sheetViews>
    <sheetView workbookViewId="0">
      <selection activeCell="L34" sqref="L34"/>
    </sheetView>
  </sheetViews>
  <sheetFormatPr baseColWidth="10" defaultRowHeight="15" x14ac:dyDescent="0.2"/>
  <sheetData>
    <row r="1" spans="1:6" x14ac:dyDescent="0.2">
      <c r="A1" t="s">
        <v>6</v>
      </c>
      <c r="B1">
        <v>0.11011442341134772</v>
      </c>
      <c r="E1" t="s">
        <v>8</v>
      </c>
      <c r="F1">
        <f>SUM(E8:E100)</f>
        <v>-97431.500294001904</v>
      </c>
    </row>
    <row r="2" spans="1:6" x14ac:dyDescent="0.2">
      <c r="A2" t="s">
        <v>7</v>
      </c>
      <c r="B2">
        <v>5.358944906849854</v>
      </c>
      <c r="E2" t="s">
        <v>40</v>
      </c>
      <c r="F2" s="5">
        <f>-2*F1+3*LN(50000)</f>
        <v>194895.45992285703</v>
      </c>
    </row>
    <row r="3" spans="1:6" x14ac:dyDescent="0.2">
      <c r="A3" t="s">
        <v>12</v>
      </c>
      <c r="B3">
        <v>1.1774651806073215</v>
      </c>
    </row>
    <row r="7" spans="1:6" x14ac:dyDescent="0.2">
      <c r="A7" t="s">
        <v>0</v>
      </c>
      <c r="B7" t="s">
        <v>1</v>
      </c>
      <c r="C7" t="s">
        <v>5</v>
      </c>
      <c r="D7" t="s">
        <v>9</v>
      </c>
      <c r="E7" t="s">
        <v>8</v>
      </c>
      <c r="F7" t="s">
        <v>10</v>
      </c>
    </row>
    <row r="8" spans="1:6" x14ac:dyDescent="0.2">
      <c r="A8">
        <v>1</v>
      </c>
      <c r="B8">
        <v>1091</v>
      </c>
      <c r="C8">
        <f t="shared" ref="C8:C39" si="0">1-($B$2/($B$2+A8^$B$3))^$B$1</f>
        <v>1.8663702000176086E-2</v>
      </c>
      <c r="D8">
        <f>C8</f>
        <v>1.8663702000176086E-2</v>
      </c>
      <c r="E8">
        <f>B8*IFERROR(LN(D8),-10000)</f>
        <v>-4343.4616096439331</v>
      </c>
      <c r="F8">
        <f>D8*50000</f>
        <v>933.18510000880428</v>
      </c>
    </row>
    <row r="9" spans="1:6" x14ac:dyDescent="0.2">
      <c r="A9">
        <f>A8+1</f>
        <v>2</v>
      </c>
      <c r="B9">
        <v>1062</v>
      </c>
      <c r="C9">
        <f t="shared" si="0"/>
        <v>3.8029910211865525E-2</v>
      </c>
      <c r="D9">
        <f>C9-C8</f>
        <v>1.936620821168944E-2</v>
      </c>
      <c r="E9">
        <f t="shared" ref="E9:E72" si="1">B9*IFERROR(LN(D9),-10000)</f>
        <v>-4188.7675621863054</v>
      </c>
      <c r="F9">
        <f t="shared" ref="F9:F72" si="2">D9*50000</f>
        <v>968.31041058447204</v>
      </c>
    </row>
    <row r="10" spans="1:6" x14ac:dyDescent="0.2">
      <c r="A10">
        <f t="shared" ref="A10:A73" si="3">A9+1</f>
        <v>3</v>
      </c>
      <c r="B10">
        <v>800</v>
      </c>
      <c r="C10">
        <f t="shared" si="0"/>
        <v>5.5545501078013926E-2</v>
      </c>
      <c r="D10">
        <f t="shared" ref="D10:D73" si="4">C10-C9</f>
        <v>1.7515590866148401E-2</v>
      </c>
      <c r="E10">
        <f t="shared" si="1"/>
        <v>-3235.7311104299069</v>
      </c>
      <c r="F10">
        <f t="shared" si="2"/>
        <v>875.77954330742</v>
      </c>
    </row>
    <row r="11" spans="1:6" x14ac:dyDescent="0.2">
      <c r="A11">
        <f t="shared" si="3"/>
        <v>4</v>
      </c>
      <c r="B11">
        <v>303</v>
      </c>
      <c r="C11">
        <f t="shared" si="0"/>
        <v>7.1140312039068898E-2</v>
      </c>
      <c r="D11">
        <f t="shared" si="4"/>
        <v>1.5594810961054972E-2</v>
      </c>
      <c r="E11">
        <f t="shared" si="1"/>
        <v>-1260.7275663809201</v>
      </c>
      <c r="F11">
        <f t="shared" si="2"/>
        <v>779.74054805274864</v>
      </c>
    </row>
    <row r="12" spans="1:6" x14ac:dyDescent="0.2">
      <c r="A12">
        <f t="shared" si="3"/>
        <v>5</v>
      </c>
      <c r="B12">
        <v>447</v>
      </c>
      <c r="C12">
        <f t="shared" si="0"/>
        <v>8.5041424685980749E-2</v>
      </c>
      <c r="D12">
        <f t="shared" si="4"/>
        <v>1.3901112646911851E-2</v>
      </c>
      <c r="E12">
        <f t="shared" si="1"/>
        <v>-1911.2765187923546</v>
      </c>
      <c r="F12">
        <f t="shared" si="2"/>
        <v>695.05563234559258</v>
      </c>
    </row>
    <row r="13" spans="1:6" x14ac:dyDescent="0.2">
      <c r="A13">
        <f t="shared" si="3"/>
        <v>6</v>
      </c>
      <c r="B13">
        <v>332</v>
      </c>
      <c r="C13">
        <f t="shared" si="0"/>
        <v>9.7503347995001266E-2</v>
      </c>
      <c r="D13">
        <f t="shared" si="4"/>
        <v>1.2461923309020517E-2</v>
      </c>
      <c r="E13">
        <f t="shared" si="1"/>
        <v>-1455.8457030633526</v>
      </c>
      <c r="F13">
        <f t="shared" si="2"/>
        <v>623.09616545102585</v>
      </c>
    </row>
    <row r="14" spans="1:6" x14ac:dyDescent="0.2">
      <c r="A14">
        <f t="shared" si="3"/>
        <v>7</v>
      </c>
      <c r="B14">
        <v>318</v>
      </c>
      <c r="C14">
        <f t="shared" si="0"/>
        <v>0.10875081472692461</v>
      </c>
      <c r="D14">
        <f t="shared" si="4"/>
        <v>1.1247466731923339E-2</v>
      </c>
      <c r="E14">
        <f t="shared" si="1"/>
        <v>-1427.0607289132088</v>
      </c>
      <c r="F14">
        <f t="shared" si="2"/>
        <v>562.37333659616695</v>
      </c>
    </row>
    <row r="15" spans="1:6" x14ac:dyDescent="0.2">
      <c r="A15">
        <f t="shared" si="3"/>
        <v>8</v>
      </c>
      <c r="B15">
        <v>491</v>
      </c>
      <c r="C15">
        <f t="shared" si="0"/>
        <v>0.11897041250091045</v>
      </c>
      <c r="D15">
        <f t="shared" si="4"/>
        <v>1.0219597773985845E-2</v>
      </c>
      <c r="E15">
        <f t="shared" si="1"/>
        <v>-2250.472993401359</v>
      </c>
      <c r="F15">
        <f t="shared" si="2"/>
        <v>510.97988869929225</v>
      </c>
    </row>
    <row r="16" spans="1:6" x14ac:dyDescent="0.2">
      <c r="A16">
        <f t="shared" si="3"/>
        <v>9</v>
      </c>
      <c r="B16">
        <v>532</v>
      </c>
      <c r="C16">
        <f t="shared" si="0"/>
        <v>0.12831436034465893</v>
      </c>
      <c r="D16">
        <f t="shared" si="4"/>
        <v>9.3439478437484791E-3</v>
      </c>
      <c r="E16">
        <f t="shared" si="1"/>
        <v>-2486.0500632617091</v>
      </c>
      <c r="F16">
        <f t="shared" si="2"/>
        <v>467.19739218742393</v>
      </c>
    </row>
    <row r="17" spans="1:6" x14ac:dyDescent="0.2">
      <c r="A17">
        <f t="shared" si="3"/>
        <v>10</v>
      </c>
      <c r="B17">
        <v>344</v>
      </c>
      <c r="C17">
        <f t="shared" si="0"/>
        <v>0.1369065874088683</v>
      </c>
      <c r="D17">
        <f t="shared" si="4"/>
        <v>8.5922270642093679E-3</v>
      </c>
      <c r="E17">
        <f t="shared" si="1"/>
        <v>-1636.3726760731579</v>
      </c>
      <c r="F17">
        <f t="shared" si="2"/>
        <v>429.61135321046839</v>
      </c>
    </row>
    <row r="18" spans="1:6" x14ac:dyDescent="0.2">
      <c r="A18">
        <f t="shared" si="3"/>
        <v>11</v>
      </c>
      <c r="B18">
        <v>757</v>
      </c>
      <c r="C18">
        <f t="shared" si="0"/>
        <v>0.1448484193748375</v>
      </c>
      <c r="D18">
        <f t="shared" si="4"/>
        <v>7.9418319659692038E-3</v>
      </c>
      <c r="E18">
        <f t="shared" si="1"/>
        <v>-3660.5577572367752</v>
      </c>
      <c r="F18">
        <f t="shared" si="2"/>
        <v>397.09159829846021</v>
      </c>
    </row>
    <row r="19" spans="1:6" x14ac:dyDescent="0.2">
      <c r="A19">
        <f t="shared" si="3"/>
        <v>12</v>
      </c>
      <c r="B19">
        <v>679</v>
      </c>
      <c r="C19">
        <f t="shared" si="0"/>
        <v>0.15222326900383043</v>
      </c>
      <c r="D19">
        <f t="shared" si="4"/>
        <v>7.37484962899293E-3</v>
      </c>
      <c r="E19">
        <f t="shared" si="1"/>
        <v>-3333.6725612859314</v>
      </c>
      <c r="F19">
        <f t="shared" si="2"/>
        <v>368.7424814496465</v>
      </c>
    </row>
    <row r="20" spans="1:6" x14ac:dyDescent="0.2">
      <c r="A20">
        <f t="shared" si="3"/>
        <v>13</v>
      </c>
      <c r="B20">
        <v>616</v>
      </c>
      <c r="C20">
        <f t="shared" si="0"/>
        <v>0.15910034006044582</v>
      </c>
      <c r="D20">
        <f t="shared" si="4"/>
        <v>6.8770710566153914E-3</v>
      </c>
      <c r="E20">
        <f t="shared" si="1"/>
        <v>-3067.4104606967007</v>
      </c>
      <c r="F20">
        <f t="shared" si="2"/>
        <v>343.85355283076956</v>
      </c>
    </row>
    <row r="21" spans="1:6" x14ac:dyDescent="0.2">
      <c r="A21">
        <f t="shared" si="3"/>
        <v>14</v>
      </c>
      <c r="B21">
        <v>605</v>
      </c>
      <c r="C21">
        <f t="shared" si="0"/>
        <v>0.16553750814219803</v>
      </c>
      <c r="D21">
        <f t="shared" si="4"/>
        <v>6.4371680817522092E-3</v>
      </c>
      <c r="E21">
        <f t="shared" si="1"/>
        <v>-3052.6282775348159</v>
      </c>
      <c r="F21">
        <f t="shared" si="2"/>
        <v>321.85840408761044</v>
      </c>
    </row>
    <row r="22" spans="1:6" x14ac:dyDescent="0.2">
      <c r="A22">
        <f t="shared" si="3"/>
        <v>15</v>
      </c>
      <c r="B22">
        <v>653</v>
      </c>
      <c r="C22">
        <f t="shared" si="0"/>
        <v>0.17158355464104913</v>
      </c>
      <c r="D22">
        <f t="shared" si="4"/>
        <v>6.0460464988510987E-3</v>
      </c>
      <c r="E22">
        <f t="shared" si="1"/>
        <v>-3335.7530017513268</v>
      </c>
      <c r="F22">
        <f t="shared" si="2"/>
        <v>302.30232494255495</v>
      </c>
    </row>
    <row r="23" spans="1:6" x14ac:dyDescent="0.2">
      <c r="A23">
        <f t="shared" si="3"/>
        <v>16</v>
      </c>
      <c r="B23">
        <v>654</v>
      </c>
      <c r="C23">
        <f t="shared" si="0"/>
        <v>0.17727990386820525</v>
      </c>
      <c r="D23">
        <f t="shared" si="4"/>
        <v>5.6963492271561167E-3</v>
      </c>
      <c r="E23">
        <f t="shared" si="1"/>
        <v>-3379.8260864561753</v>
      </c>
      <c r="F23">
        <f t="shared" si="2"/>
        <v>284.81746135780583</v>
      </c>
    </row>
    <row r="24" spans="1:6" x14ac:dyDescent="0.2">
      <c r="A24">
        <f t="shared" si="3"/>
        <v>17</v>
      </c>
      <c r="B24">
        <v>394</v>
      </c>
      <c r="C24">
        <f t="shared" si="0"/>
        <v>0.18266198138314804</v>
      </c>
      <c r="D24">
        <f t="shared" si="4"/>
        <v>5.3820775149427957E-3</v>
      </c>
      <c r="E24">
        <f t="shared" si="1"/>
        <v>-2058.5242447164173</v>
      </c>
      <c r="F24">
        <f t="shared" si="2"/>
        <v>269.1038757471398</v>
      </c>
    </row>
    <row r="25" spans="1:6" x14ac:dyDescent="0.2">
      <c r="A25">
        <f t="shared" si="3"/>
        <v>18</v>
      </c>
      <c r="B25">
        <v>502</v>
      </c>
      <c r="C25">
        <f t="shared" si="0"/>
        <v>0.18776028349884433</v>
      </c>
      <c r="D25">
        <f t="shared" si="4"/>
        <v>5.0983021156962849E-3</v>
      </c>
      <c r="E25">
        <f t="shared" si="1"/>
        <v>-2649.9815520125676</v>
      </c>
      <c r="F25">
        <f t="shared" si="2"/>
        <v>254.91510578481424</v>
      </c>
    </row>
    <row r="26" spans="1:6" x14ac:dyDescent="0.2">
      <c r="A26">
        <f t="shared" si="3"/>
        <v>19</v>
      </c>
      <c r="B26">
        <v>348</v>
      </c>
      <c r="C26">
        <f t="shared" si="0"/>
        <v>0.19260122570678939</v>
      </c>
      <c r="D26">
        <f t="shared" si="4"/>
        <v>4.8409422079450648E-3</v>
      </c>
      <c r="E26">
        <f t="shared" si="1"/>
        <v>-1855.0647753355088</v>
      </c>
      <c r="F26">
        <f t="shared" si="2"/>
        <v>242.04711039725325</v>
      </c>
    </row>
    <row r="27" spans="1:6" x14ac:dyDescent="0.2">
      <c r="A27">
        <f t="shared" si="3"/>
        <v>20</v>
      </c>
      <c r="B27">
        <v>238</v>
      </c>
      <c r="C27">
        <f t="shared" si="0"/>
        <v>0.19720782088216948</v>
      </c>
      <c r="D27">
        <f t="shared" si="4"/>
        <v>4.6065951753800904E-3</v>
      </c>
      <c r="E27">
        <f t="shared" si="1"/>
        <v>-1280.5033719086514</v>
      </c>
      <c r="F27">
        <f t="shared" si="2"/>
        <v>230.32975876900451</v>
      </c>
    </row>
    <row r="28" spans="1:6" x14ac:dyDescent="0.2">
      <c r="A28">
        <f t="shared" si="3"/>
        <v>21</v>
      </c>
      <c r="B28">
        <v>204</v>
      </c>
      <c r="C28">
        <f t="shared" si="0"/>
        <v>0.20160022552932699</v>
      </c>
      <c r="D28">
        <f t="shared" si="4"/>
        <v>4.3924046471575107E-3</v>
      </c>
      <c r="E28">
        <f t="shared" si="1"/>
        <v>-1107.2872030332987</v>
      </c>
      <c r="F28">
        <f t="shared" si="2"/>
        <v>219.62023235787552</v>
      </c>
    </row>
    <row r="29" spans="1:6" x14ac:dyDescent="0.2">
      <c r="A29">
        <f t="shared" si="3"/>
        <v>22</v>
      </c>
      <c r="B29">
        <v>326</v>
      </c>
      <c r="C29">
        <f t="shared" si="0"/>
        <v>0.20579618298158575</v>
      </c>
      <c r="D29">
        <f t="shared" si="4"/>
        <v>4.1959574522587584E-3</v>
      </c>
      <c r="E29">
        <f t="shared" si="1"/>
        <v>-1784.4045955142406</v>
      </c>
      <c r="F29">
        <f t="shared" si="2"/>
        <v>209.79787261293791</v>
      </c>
    </row>
    <row r="30" spans="1:6" x14ac:dyDescent="0.2">
      <c r="A30">
        <f t="shared" si="3"/>
        <v>23</v>
      </c>
      <c r="B30">
        <v>464</v>
      </c>
      <c r="C30">
        <f t="shared" si="0"/>
        <v>0.20981138553791578</v>
      </c>
      <c r="D30">
        <f t="shared" si="4"/>
        <v>4.0152025563300331E-3</v>
      </c>
      <c r="E30">
        <f t="shared" si="1"/>
        <v>-2560.1977120937017</v>
      </c>
      <c r="F30">
        <f t="shared" si="2"/>
        <v>200.76012781650167</v>
      </c>
    </row>
    <row r="31" spans="1:6" x14ac:dyDescent="0.2">
      <c r="A31">
        <f t="shared" si="3"/>
        <v>24</v>
      </c>
      <c r="B31">
        <v>275</v>
      </c>
      <c r="C31">
        <f t="shared" si="0"/>
        <v>0.2136597723617687</v>
      </c>
      <c r="D31">
        <f t="shared" si="4"/>
        <v>3.8483868238529118E-3</v>
      </c>
      <c r="E31">
        <f t="shared" si="1"/>
        <v>-1529.027836952487</v>
      </c>
      <c r="F31">
        <f t="shared" si="2"/>
        <v>192.41934119264559</v>
      </c>
    </row>
    <row r="32" spans="1:6" x14ac:dyDescent="0.2">
      <c r="A32">
        <f t="shared" si="3"/>
        <v>25</v>
      </c>
      <c r="B32">
        <v>71</v>
      </c>
      <c r="C32">
        <f t="shared" si="0"/>
        <v>0.21735377611115203</v>
      </c>
      <c r="D32">
        <f t="shared" si="4"/>
        <v>3.6940037493833344E-3</v>
      </c>
      <c r="E32">
        <f t="shared" si="1"/>
        <v>-397.67415113711036</v>
      </c>
      <c r="F32">
        <f t="shared" si="2"/>
        <v>184.70018746916674</v>
      </c>
    </row>
    <row r="33" spans="1:6" x14ac:dyDescent="0.2">
      <c r="A33">
        <f t="shared" si="3"/>
        <v>26</v>
      </c>
      <c r="B33">
        <v>84</v>
      </c>
      <c r="C33">
        <f t="shared" si="0"/>
        <v>0.22090452836801056</v>
      </c>
      <c r="D33">
        <f t="shared" si="4"/>
        <v>3.5507522568585248E-3</v>
      </c>
      <c r="E33">
        <f t="shared" si="1"/>
        <v>-473.81004674662881</v>
      </c>
      <c r="F33">
        <f t="shared" si="2"/>
        <v>177.53761284292625</v>
      </c>
    </row>
    <row r="34" spans="1:6" x14ac:dyDescent="0.2">
      <c r="A34">
        <f t="shared" si="3"/>
        <v>27</v>
      </c>
      <c r="B34">
        <v>59</v>
      </c>
      <c r="C34">
        <f t="shared" si="0"/>
        <v>0.22432203173819898</v>
      </c>
      <c r="D34">
        <f t="shared" si="4"/>
        <v>3.4175033701884239E-3</v>
      </c>
      <c r="E34">
        <f t="shared" si="1"/>
        <v>-335.05185518942358</v>
      </c>
      <c r="F34">
        <f t="shared" si="2"/>
        <v>170.8751685094212</v>
      </c>
    </row>
    <row r="35" spans="1:6" x14ac:dyDescent="0.2">
      <c r="A35">
        <f t="shared" si="3"/>
        <v>28</v>
      </c>
      <c r="B35">
        <v>51</v>
      </c>
      <c r="C35">
        <f t="shared" si="0"/>
        <v>0.22761530481843861</v>
      </c>
      <c r="D35">
        <f t="shared" si="4"/>
        <v>3.2932730802396337E-3</v>
      </c>
      <c r="E35">
        <f t="shared" si="1"/>
        <v>-291.5095409281131</v>
      </c>
      <c r="F35">
        <f t="shared" si="2"/>
        <v>164.66365401198169</v>
      </c>
    </row>
    <row r="36" spans="1:6" x14ac:dyDescent="0.2">
      <c r="A36">
        <f t="shared" si="3"/>
        <v>29</v>
      </c>
      <c r="B36">
        <v>136</v>
      </c>
      <c r="C36">
        <f t="shared" si="0"/>
        <v>0.23079250494087455</v>
      </c>
      <c r="D36">
        <f t="shared" si="4"/>
        <v>3.1772001224359414E-3</v>
      </c>
      <c r="E36">
        <f t="shared" si="1"/>
        <v>-782.23867111505172</v>
      </c>
      <c r="F36">
        <f t="shared" si="2"/>
        <v>158.86000612179708</v>
      </c>
    </row>
    <row r="37" spans="1:6" x14ac:dyDescent="0.2">
      <c r="A37">
        <f t="shared" si="3"/>
        <v>30</v>
      </c>
      <c r="B37">
        <v>276</v>
      </c>
      <c r="C37">
        <f t="shared" si="0"/>
        <v>0.23386103261204993</v>
      </c>
      <c r="D37">
        <f t="shared" si="4"/>
        <v>3.0685276711753806E-3</v>
      </c>
      <c r="E37">
        <f t="shared" si="1"/>
        <v>-1597.0898474666717</v>
      </c>
      <c r="F37">
        <f t="shared" si="2"/>
        <v>153.42638355876903</v>
      </c>
    </row>
    <row r="38" spans="1:6" x14ac:dyDescent="0.2">
      <c r="A38">
        <f t="shared" si="3"/>
        <v>31</v>
      </c>
      <c r="B38">
        <v>228</v>
      </c>
      <c r="C38">
        <f t="shared" si="0"/>
        <v>0.23682762078986141</v>
      </c>
      <c r="D38">
        <f t="shared" si="4"/>
        <v>2.96658817781148E-3</v>
      </c>
      <c r="E38">
        <f t="shared" si="1"/>
        <v>-1327.0381465849537</v>
      </c>
      <c r="F38">
        <f t="shared" si="2"/>
        <v>148.329408890574</v>
      </c>
    </row>
    <row r="39" spans="1:6" x14ac:dyDescent="0.2">
      <c r="A39">
        <f t="shared" si="3"/>
        <v>32</v>
      </c>
      <c r="B39">
        <v>197</v>
      </c>
      <c r="C39">
        <f t="shared" si="0"/>
        <v>0.23969841153649851</v>
      </c>
      <c r="D39">
        <f t="shared" si="4"/>
        <v>2.8707907466370974E-3</v>
      </c>
      <c r="E39">
        <f t="shared" si="1"/>
        <v>-1153.0740498396176</v>
      </c>
      <c r="F39">
        <f t="shared" si="2"/>
        <v>143.53953733185486</v>
      </c>
    </row>
    <row r="40" spans="1:6" x14ac:dyDescent="0.2">
      <c r="A40">
        <f t="shared" si="3"/>
        <v>33</v>
      </c>
      <c r="B40">
        <v>64</v>
      </c>
      <c r="C40">
        <f t="shared" ref="C40:C71" si="5">1-($B$2/($B$2+A40^$B$3))^$B$1</f>
        <v>0.24247902210815586</v>
      </c>
      <c r="D40">
        <f t="shared" si="4"/>
        <v>2.7806105716573493E-3</v>
      </c>
      <c r="E40">
        <f t="shared" si="1"/>
        <v>-376.64542369933935</v>
      </c>
      <c r="F40">
        <f t="shared" si="2"/>
        <v>139.03052858286748</v>
      </c>
    </row>
    <row r="41" spans="1:6" x14ac:dyDescent="0.2">
      <c r="A41">
        <f t="shared" si="3"/>
        <v>34</v>
      </c>
      <c r="B41">
        <v>38</v>
      </c>
      <c r="C41">
        <f t="shared" si="5"/>
        <v>0.2451746021639557</v>
      </c>
      <c r="D41">
        <f t="shared" si="4"/>
        <v>2.6955800557998399E-3</v>
      </c>
      <c r="E41">
        <f t="shared" si="1"/>
        <v>-224.81339082127198</v>
      </c>
      <c r="F41">
        <f t="shared" si="2"/>
        <v>134.77900278999201</v>
      </c>
    </row>
    <row r="42" spans="1:6" x14ac:dyDescent="0.2">
      <c r="A42">
        <f t="shared" si="3"/>
        <v>35</v>
      </c>
      <c r="B42">
        <v>36</v>
      </c>
      <c r="C42">
        <f t="shared" si="5"/>
        <v>0.24778988347479913</v>
      </c>
      <c r="D42">
        <f t="shared" si="4"/>
        <v>2.6152813108434314E-3</v>
      </c>
      <c r="E42">
        <f t="shared" si="1"/>
        <v>-214.06981001049968</v>
      </c>
      <c r="F42">
        <f t="shared" si="2"/>
        <v>130.76406554217158</v>
      </c>
    </row>
    <row r="43" spans="1:6" x14ac:dyDescent="0.2">
      <c r="A43">
        <f t="shared" si="3"/>
        <v>36</v>
      </c>
      <c r="B43">
        <v>117</v>
      </c>
      <c r="C43">
        <f t="shared" si="5"/>
        <v>0.25032922327090668</v>
      </c>
      <c r="D43">
        <f t="shared" si="4"/>
        <v>2.5393397961075426E-3</v>
      </c>
      <c r="E43">
        <f t="shared" si="1"/>
        <v>-699.17458507998447</v>
      </c>
      <c r="F43">
        <f t="shared" si="2"/>
        <v>126.96698980537712</v>
      </c>
    </row>
    <row r="44" spans="1:6" x14ac:dyDescent="0.2">
      <c r="A44">
        <f t="shared" si="3"/>
        <v>37</v>
      </c>
      <c r="B44">
        <v>238</v>
      </c>
      <c r="C44">
        <f t="shared" si="5"/>
        <v>0.2527966421717337</v>
      </c>
      <c r="D44">
        <f t="shared" si="4"/>
        <v>2.4674189008270231E-3</v>
      </c>
      <c r="E44">
        <f t="shared" si="1"/>
        <v>-1429.0906716844086</v>
      </c>
      <c r="F44">
        <f t="shared" si="2"/>
        <v>123.37094504135115</v>
      </c>
    </row>
    <row r="45" spans="1:6" x14ac:dyDescent="0.2">
      <c r="A45">
        <f t="shared" si="3"/>
        <v>38</v>
      </c>
      <c r="B45">
        <v>152</v>
      </c>
      <c r="C45">
        <f t="shared" si="5"/>
        <v>0.25519585748385387</v>
      </c>
      <c r="D45">
        <f t="shared" si="4"/>
        <v>2.3992153121201731E-3</v>
      </c>
      <c r="E45">
        <f t="shared" si="1"/>
        <v>-916.95725935260123</v>
      </c>
      <c r="F45">
        <f t="shared" si="2"/>
        <v>119.96076560600866</v>
      </c>
    </row>
    <row r="46" spans="1:6" x14ac:dyDescent="0.2">
      <c r="A46">
        <f t="shared" si="3"/>
        <v>39</v>
      </c>
      <c r="B46">
        <v>32</v>
      </c>
      <c r="C46">
        <f t="shared" si="5"/>
        <v>0.25753031252365222</v>
      </c>
      <c r="D46">
        <f t="shared" si="4"/>
        <v>2.3344550397983443E-3</v>
      </c>
      <c r="E46">
        <f t="shared" si="1"/>
        <v>-193.91925768854651</v>
      </c>
      <c r="F46">
        <f t="shared" si="2"/>
        <v>116.72275198991721</v>
      </c>
    </row>
    <row r="47" spans="1:6" x14ac:dyDescent="0.2">
      <c r="A47">
        <f t="shared" si="3"/>
        <v>40</v>
      </c>
      <c r="B47">
        <v>44</v>
      </c>
      <c r="C47">
        <f t="shared" si="5"/>
        <v>0.25980320251630895</v>
      </c>
      <c r="D47">
        <f t="shared" si="4"/>
        <v>2.2728899926567347E-3</v>
      </c>
      <c r="E47">
        <f t="shared" si="1"/>
        <v>-267.81493783907587</v>
      </c>
      <c r="F47">
        <f t="shared" si="2"/>
        <v>113.64449963283674</v>
      </c>
    </row>
    <row r="48" spans="1:6" x14ac:dyDescent="0.2">
      <c r="A48">
        <f t="shared" si="3"/>
        <v>41</v>
      </c>
      <c r="B48">
        <v>29</v>
      </c>
      <c r="C48">
        <f t="shared" si="5"/>
        <v>0.26201749753595316</v>
      </c>
      <c r="D48">
        <f t="shared" si="4"/>
        <v>2.2142950196442079E-3</v>
      </c>
      <c r="E48">
        <f t="shared" si="1"/>
        <v>-177.27181484933232</v>
      </c>
      <c r="F48">
        <f t="shared" si="2"/>
        <v>110.7147509822104</v>
      </c>
    </row>
    <row r="49" spans="1:6" x14ac:dyDescent="0.2">
      <c r="A49">
        <f t="shared" si="3"/>
        <v>42</v>
      </c>
      <c r="B49">
        <v>31</v>
      </c>
      <c r="C49">
        <f t="shared" si="5"/>
        <v>0.26417596288035605</v>
      </c>
      <c r="D49">
        <f t="shared" si="4"/>
        <v>2.1584653444028934E-3</v>
      </c>
      <c r="E49">
        <f t="shared" si="1"/>
        <v>-190.28909175365933</v>
      </c>
      <c r="F49">
        <f t="shared" si="2"/>
        <v>107.92326722014467</v>
      </c>
    </row>
    <row r="50" spans="1:6" x14ac:dyDescent="0.2">
      <c r="A50">
        <f t="shared" si="3"/>
        <v>43</v>
      </c>
      <c r="B50">
        <v>102</v>
      </c>
      <c r="C50">
        <f t="shared" si="5"/>
        <v>0.26628117721425681</v>
      </c>
      <c r="D50">
        <f t="shared" si="4"/>
        <v>2.1052143339007623E-3</v>
      </c>
      <c r="E50">
        <f t="shared" si="1"/>
        <v>-628.6604755614718</v>
      </c>
      <c r="F50">
        <f t="shared" si="2"/>
        <v>105.26071669503811</v>
      </c>
    </row>
    <row r="51" spans="1:6" x14ac:dyDescent="0.2">
      <c r="A51">
        <f t="shared" si="3"/>
        <v>44</v>
      </c>
      <c r="B51">
        <v>215</v>
      </c>
      <c r="C51">
        <f t="shared" si="5"/>
        <v>0.26833554876605892</v>
      </c>
      <c r="D51">
        <f t="shared" si="4"/>
        <v>2.0543715518021033E-3</v>
      </c>
      <c r="E51">
        <f t="shared" si="1"/>
        <v>-1330.3738377827653</v>
      </c>
      <c r="F51">
        <f t="shared" si="2"/>
        <v>102.71857759010517</v>
      </c>
    </row>
    <row r="52" spans="1:6" x14ac:dyDescent="0.2">
      <c r="A52">
        <f t="shared" si="3"/>
        <v>45</v>
      </c>
      <c r="B52">
        <v>110</v>
      </c>
      <c r="C52">
        <f t="shared" si="5"/>
        <v>0.2703413298214008</v>
      </c>
      <c r="D52">
        <f t="shared" si="4"/>
        <v>2.005781055341882E-3</v>
      </c>
      <c r="E52">
        <f t="shared" si="1"/>
        <v>-683.2893914322857</v>
      </c>
      <c r="F52">
        <f t="shared" si="2"/>
        <v>100.28905276709411</v>
      </c>
    </row>
    <row r="53" spans="1:6" x14ac:dyDescent="0.2">
      <c r="A53">
        <f t="shared" si="3"/>
        <v>46</v>
      </c>
      <c r="B53">
        <v>24</v>
      </c>
      <c r="C53">
        <f t="shared" si="5"/>
        <v>0.27230062972251234</v>
      </c>
      <c r="D53">
        <f t="shared" si="4"/>
        <v>1.9592999011115442E-3</v>
      </c>
      <c r="E53">
        <f t="shared" si="1"/>
        <v>-149.64403350861295</v>
      </c>
      <c r="F53">
        <f t="shared" si="2"/>
        <v>97.964995055577205</v>
      </c>
    </row>
    <row r="54" spans="1:6" x14ac:dyDescent="0.2">
      <c r="A54">
        <f t="shared" si="3"/>
        <v>47</v>
      </c>
      <c r="B54">
        <v>37</v>
      </c>
      <c r="C54">
        <f t="shared" si="5"/>
        <v>0.27421542655315378</v>
      </c>
      <c r="D54">
        <f t="shared" si="4"/>
        <v>1.9147968306414409E-3</v>
      </c>
      <c r="E54">
        <f t="shared" si="1"/>
        <v>-231.55131895859415</v>
      </c>
      <c r="F54">
        <f t="shared" si="2"/>
        <v>95.739841532072049</v>
      </c>
    </row>
    <row r="55" spans="1:6" x14ac:dyDescent="0.2">
      <c r="A55">
        <f t="shared" si="3"/>
        <v>48</v>
      </c>
      <c r="B55">
        <v>23</v>
      </c>
      <c r="C55">
        <f t="shared" si="5"/>
        <v>0.27608757766433645</v>
      </c>
      <c r="D55">
        <f t="shared" si="4"/>
        <v>1.8721511111826628E-3</v>
      </c>
      <c r="E55">
        <f t="shared" si="1"/>
        <v>-144.45534519517594</v>
      </c>
      <c r="F55">
        <f t="shared" si="2"/>
        <v>93.607555559133132</v>
      </c>
    </row>
    <row r="56" spans="1:6" x14ac:dyDescent="0.2">
      <c r="A56">
        <f t="shared" si="3"/>
        <v>49</v>
      </c>
      <c r="B56">
        <v>22</v>
      </c>
      <c r="C56">
        <f t="shared" si="5"/>
        <v>0.27791882917518607</v>
      </c>
      <c r="D56">
        <f t="shared" si="4"/>
        <v>1.8312515108496186E-3</v>
      </c>
      <c r="E56">
        <f t="shared" si="1"/>
        <v>-138.66062452356186</v>
      </c>
      <c r="F56">
        <f t="shared" si="2"/>
        <v>91.562575542480928</v>
      </c>
    </row>
    <row r="57" spans="1:6" x14ac:dyDescent="0.2">
      <c r="A57">
        <f t="shared" si="3"/>
        <v>50</v>
      </c>
      <c r="B57">
        <v>78</v>
      </c>
      <c r="C57">
        <f t="shared" si="5"/>
        <v>0.27971082456558705</v>
      </c>
      <c r="D57">
        <f t="shared" si="4"/>
        <v>1.79199539040098E-3</v>
      </c>
      <c r="E57">
        <f t="shared" si="1"/>
        <v>-493.30519186677992</v>
      </c>
      <c r="F57">
        <f t="shared" si="2"/>
        <v>89.599769520048994</v>
      </c>
    </row>
    <row r="58" spans="1:6" x14ac:dyDescent="0.2">
      <c r="A58">
        <f t="shared" si="3"/>
        <v>51</v>
      </c>
      <c r="B58">
        <v>172</v>
      </c>
      <c r="C58">
        <f t="shared" si="5"/>
        <v>0.28146511246213046</v>
      </c>
      <c r="D58">
        <f t="shared" si="4"/>
        <v>1.7542878965434161E-3</v>
      </c>
      <c r="E58">
        <f t="shared" si="1"/>
        <v>-1091.4590689541358</v>
      </c>
      <c r="F58">
        <f t="shared" si="2"/>
        <v>87.714394827170807</v>
      </c>
    </row>
    <row r="59" spans="1:6" x14ac:dyDescent="0.2">
      <c r="A59">
        <f t="shared" si="3"/>
        <v>52</v>
      </c>
      <c r="B59">
        <v>104</v>
      </c>
      <c r="C59">
        <f t="shared" si="5"/>
        <v>0.28318315370597191</v>
      </c>
      <c r="D59">
        <f t="shared" si="4"/>
        <v>1.7180412438414505E-3</v>
      </c>
      <c r="E59">
        <f t="shared" si="1"/>
        <v>-662.12332667682813</v>
      </c>
      <c r="F59">
        <f t="shared" si="2"/>
        <v>85.90206219207252</v>
      </c>
    </row>
    <row r="60" spans="1:6" x14ac:dyDescent="0.2">
      <c r="A60">
        <f t="shared" si="3"/>
        <v>53</v>
      </c>
      <c r="B60">
        <v>17</v>
      </c>
      <c r="C60">
        <f t="shared" si="5"/>
        <v>0.28486632778010745</v>
      </c>
      <c r="D60">
        <f t="shared" si="4"/>
        <v>1.6831740741355405E-3</v>
      </c>
      <c r="E60">
        <f t="shared" si="1"/>
        <v>-108.58025695047377</v>
      </c>
      <c r="F60">
        <f t="shared" si="2"/>
        <v>84.158703706777032</v>
      </c>
    </row>
    <row r="61" spans="1:6" x14ac:dyDescent="0.2">
      <c r="A61">
        <f t="shared" si="3"/>
        <v>54</v>
      </c>
      <c r="B61">
        <v>29</v>
      </c>
      <c r="C61">
        <f t="shared" si="5"/>
        <v>0.28651593866404668</v>
      </c>
      <c r="D61">
        <f t="shared" si="4"/>
        <v>1.6496108839392232E-3</v>
      </c>
      <c r="E61">
        <f t="shared" si="1"/>
        <v>-185.80925955711433</v>
      </c>
      <c r="F61">
        <f t="shared" si="2"/>
        <v>82.480544196961162</v>
      </c>
    </row>
    <row r="62" spans="1:6" x14ac:dyDescent="0.2">
      <c r="A62">
        <f t="shared" si="3"/>
        <v>55</v>
      </c>
      <c r="B62">
        <v>18</v>
      </c>
      <c r="C62">
        <f t="shared" si="5"/>
        <v>0.28813322017563159</v>
      </c>
      <c r="D62">
        <f t="shared" si="4"/>
        <v>1.6172815115849115E-3</v>
      </c>
      <c r="E62">
        <f t="shared" si="1"/>
        <v>-115.68615513405385</v>
      </c>
      <c r="F62">
        <f t="shared" si="2"/>
        <v>80.864075579245579</v>
      </c>
    </row>
    <row r="63" spans="1:6" x14ac:dyDescent="0.2">
      <c r="A63">
        <f t="shared" si="3"/>
        <v>56</v>
      </c>
      <c r="B63">
        <v>17</v>
      </c>
      <c r="C63">
        <f t="shared" si="5"/>
        <v>0.28971934085264295</v>
      </c>
      <c r="D63">
        <f t="shared" si="4"/>
        <v>1.5861206770113601E-3</v>
      </c>
      <c r="E63">
        <f t="shared" si="1"/>
        <v>-109.58988918581854</v>
      </c>
      <c r="F63">
        <f t="shared" si="2"/>
        <v>79.306033850567999</v>
      </c>
    </row>
    <row r="64" spans="1:6" x14ac:dyDescent="0.2">
      <c r="A64">
        <f t="shared" si="3"/>
        <v>57</v>
      </c>
      <c r="B64">
        <v>58</v>
      </c>
      <c r="C64">
        <f t="shared" si="5"/>
        <v>0.29127540842066391</v>
      </c>
      <c r="D64">
        <f t="shared" si="4"/>
        <v>1.5560675680209579E-3</v>
      </c>
      <c r="E64">
        <f t="shared" si="1"/>
        <v>-375.00441893946328</v>
      </c>
      <c r="F64">
        <f t="shared" si="2"/>
        <v>77.803378401047894</v>
      </c>
    </row>
    <row r="65" spans="1:6" x14ac:dyDescent="0.2">
      <c r="A65">
        <f t="shared" si="3"/>
        <v>58</v>
      </c>
      <c r="B65">
        <v>126</v>
      </c>
      <c r="C65">
        <f t="shared" si="5"/>
        <v>0.29280247388832126</v>
      </c>
      <c r="D65">
        <f t="shared" si="4"/>
        <v>1.5270654676573514E-3</v>
      </c>
      <c r="E65">
        <f t="shared" si="1"/>
        <v>-817.0353299153669</v>
      </c>
      <c r="F65">
        <f t="shared" si="2"/>
        <v>76.35327338286757</v>
      </c>
    </row>
    <row r="66" spans="1:6" x14ac:dyDescent="0.2">
      <c r="A66">
        <f t="shared" si="3"/>
        <v>59</v>
      </c>
      <c r="B66">
        <v>46</v>
      </c>
      <c r="C66">
        <f t="shared" si="5"/>
        <v>0.29430153530635184</v>
      </c>
      <c r="D66">
        <f t="shared" si="4"/>
        <v>1.4990614180305784E-3</v>
      </c>
      <c r="E66">
        <f t="shared" si="1"/>
        <v>-299.13414004948129</v>
      </c>
      <c r="F66">
        <f t="shared" si="2"/>
        <v>74.953070901528918</v>
      </c>
    </row>
    <row r="67" spans="1:6" x14ac:dyDescent="0.2">
      <c r="A67">
        <f t="shared" si="3"/>
        <v>60</v>
      </c>
      <c r="B67">
        <v>17</v>
      </c>
      <c r="C67">
        <f t="shared" si="5"/>
        <v>0.29577354122287514</v>
      </c>
      <c r="D67">
        <f t="shared" si="4"/>
        <v>1.4720059165233002E-3</v>
      </c>
      <c r="E67">
        <f t="shared" si="1"/>
        <v>-110.8591970682069</v>
      </c>
      <c r="F67">
        <f t="shared" si="2"/>
        <v>73.600295826165009</v>
      </c>
    </row>
    <row r="68" spans="1:6" x14ac:dyDescent="0.2">
      <c r="A68">
        <f t="shared" si="3"/>
        <v>61</v>
      </c>
      <c r="B68">
        <v>25</v>
      </c>
      <c r="C68">
        <f t="shared" si="5"/>
        <v>0.29721939386368457</v>
      </c>
      <c r="D68">
        <f t="shared" si="4"/>
        <v>1.4458526408094308E-3</v>
      </c>
      <c r="E68">
        <f t="shared" si="1"/>
        <v>-163.47640171481183</v>
      </c>
      <c r="F68">
        <f t="shared" si="2"/>
        <v>72.292632040471545</v>
      </c>
    </row>
    <row r="69" spans="1:6" x14ac:dyDescent="0.2">
      <c r="A69">
        <f t="shared" si="3"/>
        <v>62</v>
      </c>
      <c r="B69">
        <v>35</v>
      </c>
      <c r="C69">
        <f t="shared" si="5"/>
        <v>0.29863995206325011</v>
      </c>
      <c r="D69">
        <f t="shared" si="4"/>
        <v>1.420558199565547E-3</v>
      </c>
      <c r="E69">
        <f t="shared" si="1"/>
        <v>-229.48468852141909</v>
      </c>
      <c r="F69">
        <f t="shared" si="2"/>
        <v>71.02790997827735</v>
      </c>
    </row>
    <row r="70" spans="1:6" x14ac:dyDescent="0.2">
      <c r="A70">
        <f t="shared" si="3"/>
        <v>63</v>
      </c>
      <c r="B70">
        <v>15</v>
      </c>
      <c r="C70">
        <f t="shared" si="5"/>
        <v>0.30003603396937994</v>
      </c>
      <c r="D70">
        <f t="shared" si="4"/>
        <v>1.3960819061298313E-3</v>
      </c>
      <c r="E70">
        <f t="shared" si="1"/>
        <v>-98.611284065254779</v>
      </c>
      <c r="F70">
        <f t="shared" si="2"/>
        <v>69.804095306491561</v>
      </c>
    </row>
    <row r="71" spans="1:6" x14ac:dyDescent="0.2">
      <c r="A71">
        <f t="shared" si="3"/>
        <v>64</v>
      </c>
      <c r="B71">
        <v>57</v>
      </c>
      <c r="C71">
        <f t="shared" si="5"/>
        <v>0.30140841954207021</v>
      </c>
      <c r="D71">
        <f t="shared" si="4"/>
        <v>1.3723855726902601E-3</v>
      </c>
      <c r="E71">
        <f t="shared" si="1"/>
        <v>-375.69867129162867</v>
      </c>
      <c r="F71">
        <f t="shared" si="2"/>
        <v>68.619278634513009</v>
      </c>
    </row>
    <row r="72" spans="1:6" x14ac:dyDescent="0.2">
      <c r="A72">
        <f t="shared" si="3"/>
        <v>65</v>
      </c>
      <c r="B72">
        <v>114</v>
      </c>
      <c r="C72">
        <f t="shared" ref="C72:C99" si="6">1-($B$2/($B$2+A72^$B$3))^$B$1</f>
        <v>0.30275785286494805</v>
      </c>
      <c r="D72">
        <f t="shared" si="4"/>
        <v>1.3494333228778466E-3</v>
      </c>
      <c r="E72">
        <f t="shared" si="1"/>
        <v>-753.32004104554801</v>
      </c>
      <c r="F72">
        <f t="shared" si="2"/>
        <v>67.471666143892321</v>
      </c>
    </row>
    <row r="73" spans="1:6" x14ac:dyDescent="0.2">
      <c r="A73">
        <f t="shared" si="3"/>
        <v>66</v>
      </c>
      <c r="B73">
        <v>93</v>
      </c>
      <c r="C73">
        <f t="shared" si="6"/>
        <v>0.3040850442858225</v>
      </c>
      <c r="D73">
        <f t="shared" si="4"/>
        <v>1.3271914208744517E-3</v>
      </c>
      <c r="E73">
        <f t="shared" ref="E73:E99" si="7">B73*IFERROR(LN(D73),-10000)</f>
        <v>-616.0961963364706</v>
      </c>
      <c r="F73">
        <f t="shared" ref="F73:F99" si="8">D73*50000</f>
        <v>66.359571043722582</v>
      </c>
    </row>
    <row r="74" spans="1:6" x14ac:dyDescent="0.2">
      <c r="A74">
        <f t="shared" ref="A74:A99" si="9">A73+1</f>
        <v>67</v>
      </c>
      <c r="B74">
        <v>85</v>
      </c>
      <c r="C74">
        <f t="shared" si="6"/>
        <v>0.30539067240119933</v>
      </c>
      <c r="D74">
        <f t="shared" ref="D74:D98" si="10">C74-C73</f>
        <v>1.3056281153768223E-3</v>
      </c>
      <c r="E74">
        <f t="shared" si="7"/>
        <v>-564.49103836065649</v>
      </c>
      <c r="F74">
        <f t="shared" si="8"/>
        <v>65.281405768841111</v>
      </c>
    </row>
    <row r="75" spans="1:6" x14ac:dyDescent="0.2">
      <c r="A75">
        <f t="shared" si="9"/>
        <v>68</v>
      </c>
      <c r="B75">
        <v>32</v>
      </c>
      <c r="C75">
        <f t="shared" si="6"/>
        <v>0.3066753858981327</v>
      </c>
      <c r="D75">
        <f t="shared" si="10"/>
        <v>1.2847134969333762E-3</v>
      </c>
      <c r="E75">
        <f t="shared" si="7"/>
        <v>-213.03102544252988</v>
      </c>
      <c r="F75">
        <f t="shared" si="8"/>
        <v>64.235674846668815</v>
      </c>
    </row>
    <row r="76" spans="1:6" x14ac:dyDescent="0.2">
      <c r="A76">
        <f t="shared" si="9"/>
        <v>69</v>
      </c>
      <c r="B76">
        <v>19</v>
      </c>
      <c r="C76">
        <f t="shared" si="6"/>
        <v>0.30793980526547582</v>
      </c>
      <c r="D76">
        <f t="shared" si="10"/>
        <v>1.264419367343117E-3</v>
      </c>
      <c r="E76">
        <f t="shared" si="7"/>
        <v>-126.78970294612334</v>
      </c>
      <c r="F76">
        <f t="shared" si="8"/>
        <v>63.220968367155848</v>
      </c>
    </row>
    <row r="77" spans="1:6" x14ac:dyDescent="0.2">
      <c r="A77">
        <f t="shared" si="9"/>
        <v>70</v>
      </c>
      <c r="B77">
        <v>18</v>
      </c>
      <c r="C77">
        <f t="shared" si="6"/>
        <v>0.30918452438542565</v>
      </c>
      <c r="D77">
        <f t="shared" si="10"/>
        <v>1.2447191199498331E-3</v>
      </c>
      <c r="E77">
        <f t="shared" si="7"/>
        <v>-120.39921685771975</v>
      </c>
      <c r="F77">
        <f t="shared" si="8"/>
        <v>62.235955997491658</v>
      </c>
    </row>
    <row r="78" spans="1:6" x14ac:dyDescent="0.2">
      <c r="A78">
        <f t="shared" si="9"/>
        <v>71</v>
      </c>
      <c r="B78">
        <v>45</v>
      </c>
      <c r="C78">
        <f t="shared" si="6"/>
        <v>0.31041011201521485</v>
      </c>
      <c r="D78">
        <f t="shared" si="10"/>
        <v>1.2255876297891932E-3</v>
      </c>
      <c r="E78">
        <f t="shared" si="7"/>
        <v>-301.69506834974487</v>
      </c>
      <c r="F78">
        <f t="shared" si="8"/>
        <v>61.279381489459659</v>
      </c>
    </row>
    <row r="79" spans="1:6" x14ac:dyDescent="0.2">
      <c r="A79">
        <f t="shared" si="9"/>
        <v>72</v>
      </c>
      <c r="B79">
        <v>89</v>
      </c>
      <c r="C79">
        <f t="shared" si="6"/>
        <v>0.31161711316787333</v>
      </c>
      <c r="D79">
        <f t="shared" si="10"/>
        <v>1.2070011526584823E-3</v>
      </c>
      <c r="E79">
        <f t="shared" si="7"/>
        <v>-598.04585798813605</v>
      </c>
      <c r="F79">
        <f t="shared" si="8"/>
        <v>60.350057632924113</v>
      </c>
    </row>
    <row r="80" spans="1:6" x14ac:dyDescent="0.2">
      <c r="A80">
        <f t="shared" si="9"/>
        <v>73</v>
      </c>
      <c r="B80">
        <v>51</v>
      </c>
      <c r="C80">
        <f t="shared" si="6"/>
        <v>0.31280605040015463</v>
      </c>
      <c r="D80">
        <f t="shared" si="10"/>
        <v>1.1889372322813063E-3</v>
      </c>
      <c r="E80">
        <f t="shared" si="7"/>
        <v>-343.46946810354473</v>
      </c>
      <c r="F80">
        <f t="shared" si="8"/>
        <v>59.446861614065313</v>
      </c>
    </row>
    <row r="81" spans="1:6" x14ac:dyDescent="0.2">
      <c r="A81">
        <f t="shared" si="9"/>
        <v>74</v>
      </c>
      <c r="B81">
        <v>8</v>
      </c>
      <c r="C81">
        <f t="shared" si="6"/>
        <v>0.31397742501497528</v>
      </c>
      <c r="D81">
        <f t="shared" si="10"/>
        <v>1.1713746148206416E-3</v>
      </c>
      <c r="E81">
        <f t="shared" si="7"/>
        <v>-53.996618682776209</v>
      </c>
      <c r="F81">
        <f t="shared" si="8"/>
        <v>58.568730741032084</v>
      </c>
    </row>
    <row r="82" spans="1:6" x14ac:dyDescent="0.2">
      <c r="A82">
        <f t="shared" si="9"/>
        <v>75</v>
      </c>
      <c r="B82">
        <v>15</v>
      </c>
      <c r="C82">
        <f t="shared" si="6"/>
        <v>0.31513171818504893</v>
      </c>
      <c r="D82">
        <f t="shared" si="10"/>
        <v>1.1542931700736503E-3</v>
      </c>
      <c r="E82">
        <f t="shared" si="7"/>
        <v>-101.46400644454627</v>
      </c>
      <c r="F82">
        <f t="shared" si="8"/>
        <v>57.714658503682514</v>
      </c>
    </row>
    <row r="83" spans="1:6" x14ac:dyDescent="0.2">
      <c r="A83">
        <f t="shared" si="9"/>
        <v>76</v>
      </c>
      <c r="B83">
        <v>9</v>
      </c>
      <c r="C83">
        <f t="shared" si="6"/>
        <v>0.31626939200380089</v>
      </c>
      <c r="D83">
        <f t="shared" si="10"/>
        <v>1.1376738187519608E-3</v>
      </c>
      <c r="E83">
        <f t="shared" si="7"/>
        <v>-61.008926500071397</v>
      </c>
      <c r="F83">
        <f t="shared" si="8"/>
        <v>56.88369093759804</v>
      </c>
    </row>
    <row r="84" spans="1:6" x14ac:dyDescent="0.2">
      <c r="A84">
        <f t="shared" si="9"/>
        <v>77</v>
      </c>
      <c r="B84">
        <v>8</v>
      </c>
      <c r="C84">
        <f t="shared" si="6"/>
        <v>0.3173908904691044</v>
      </c>
      <c r="D84">
        <f t="shared" si="10"/>
        <v>1.1214984653035165E-3</v>
      </c>
      <c r="E84">
        <f t="shared" si="7"/>
        <v>-54.344716579495547</v>
      </c>
      <c r="F84">
        <f t="shared" si="8"/>
        <v>56.074923265175826</v>
      </c>
    </row>
    <row r="85" spans="1:6" x14ac:dyDescent="0.2">
      <c r="A85">
        <f t="shared" si="9"/>
        <v>78</v>
      </c>
      <c r="B85">
        <v>26</v>
      </c>
      <c r="C85">
        <f t="shared" si="6"/>
        <v>0.31849664040490155</v>
      </c>
      <c r="D85">
        <f t="shared" si="10"/>
        <v>1.1057499357971512E-3</v>
      </c>
      <c r="E85">
        <f t="shared" si="7"/>
        <v>-176.98801898124245</v>
      </c>
      <c r="F85">
        <f t="shared" si="8"/>
        <v>55.287496789857556</v>
      </c>
    </row>
    <row r="86" spans="1:6" x14ac:dyDescent="0.2">
      <c r="A86">
        <f t="shared" si="9"/>
        <v>79</v>
      </c>
      <c r="B86">
        <v>66</v>
      </c>
      <c r="C86">
        <f t="shared" si="6"/>
        <v>0.31958705232532947</v>
      </c>
      <c r="D86">
        <f t="shared" si="10"/>
        <v>1.0904119204279139E-3</v>
      </c>
      <c r="E86">
        <f t="shared" si="7"/>
        <v>-450.19918320175333</v>
      </c>
      <c r="F86">
        <f t="shared" si="8"/>
        <v>54.520596021395697</v>
      </c>
    </row>
    <row r="87" spans="1:6" x14ac:dyDescent="0.2">
      <c r="A87">
        <f t="shared" si="9"/>
        <v>80</v>
      </c>
      <c r="B87">
        <v>37</v>
      </c>
      <c r="C87">
        <f t="shared" si="6"/>
        <v>0.32066252124558037</v>
      </c>
      <c r="D87">
        <f t="shared" si="10"/>
        <v>1.0754689202508994E-3</v>
      </c>
      <c r="E87">
        <f t="shared" si="7"/>
        <v>-252.89494478222295</v>
      </c>
      <c r="F87">
        <f t="shared" si="8"/>
        <v>53.773446012544966</v>
      </c>
    </row>
    <row r="88" spans="1:6" x14ac:dyDescent="0.2">
      <c r="A88">
        <f t="shared" si="9"/>
        <v>81</v>
      </c>
      <c r="B88">
        <v>7</v>
      </c>
      <c r="C88">
        <f t="shared" si="6"/>
        <v>0.32172342744336613</v>
      </c>
      <c r="D88">
        <f t="shared" si="10"/>
        <v>1.0609061977857603E-3</v>
      </c>
      <c r="E88">
        <f t="shared" si="7"/>
        <v>-47.940422827560269</v>
      </c>
      <c r="F88">
        <f t="shared" si="8"/>
        <v>53.045309889288021</v>
      </c>
    </row>
    <row r="89" spans="1:6" x14ac:dyDescent="0.2">
      <c r="A89">
        <f t="shared" si="9"/>
        <v>82</v>
      </c>
      <c r="B89">
        <v>12</v>
      </c>
      <c r="C89">
        <f t="shared" si="6"/>
        <v>0.32277013717453529</v>
      </c>
      <c r="D89">
        <f t="shared" si="10"/>
        <v>1.0467097311691598E-3</v>
      </c>
      <c r="E89">
        <f t="shared" si="7"/>
        <v>-82.345243489768322</v>
      </c>
      <c r="F89">
        <f t="shared" si="8"/>
        <v>52.335486558457987</v>
      </c>
    </row>
    <row r="90" spans="1:6" x14ac:dyDescent="0.2">
      <c r="A90">
        <f t="shared" si="9"/>
        <v>83</v>
      </c>
      <c r="B90">
        <v>8</v>
      </c>
      <c r="C90">
        <f t="shared" si="6"/>
        <v>0.32380300334609946</v>
      </c>
      <c r="D90">
        <f t="shared" si="10"/>
        <v>1.0328661715641729E-3</v>
      </c>
      <c r="E90">
        <f t="shared" si="7"/>
        <v>-55.003341203345862</v>
      </c>
      <c r="F90">
        <f t="shared" si="8"/>
        <v>51.643308578208647</v>
      </c>
    </row>
    <row r="91" spans="1:6" x14ac:dyDescent="0.2">
      <c r="A91">
        <f t="shared" si="9"/>
        <v>84</v>
      </c>
      <c r="B91">
        <v>4</v>
      </c>
      <c r="C91">
        <f t="shared" si="6"/>
        <v>0.32482236614965632</v>
      </c>
      <c r="D91">
        <f t="shared" si="10"/>
        <v>1.0193628035568558E-3</v>
      </c>
      <c r="E91">
        <f t="shared" si="7"/>
        <v>-27.554310197156159</v>
      </c>
      <c r="F91">
        <f t="shared" si="8"/>
        <v>50.968140177842791</v>
      </c>
    </row>
    <row r="92" spans="1:6" x14ac:dyDescent="0.2">
      <c r="A92">
        <f t="shared" si="9"/>
        <v>85</v>
      </c>
      <c r="B92">
        <v>10</v>
      </c>
      <c r="C92">
        <f t="shared" si="6"/>
        <v>0.3258285536579606</v>
      </c>
      <c r="D92">
        <f t="shared" si="10"/>
        <v>1.0061875083042793E-3</v>
      </c>
      <c r="E92">
        <f t="shared" si="7"/>
        <v>-69.015868347085487</v>
      </c>
      <c r="F92">
        <f t="shared" si="8"/>
        <v>50.309375415213964</v>
      </c>
    </row>
    <row r="93" spans="1:6" x14ac:dyDescent="0.2">
      <c r="A93">
        <f t="shared" si="9"/>
        <v>86</v>
      </c>
      <c r="B93">
        <v>21</v>
      </c>
      <c r="C93">
        <f t="shared" si="6"/>
        <v>0.32682188238717247</v>
      </c>
      <c r="D93">
        <f t="shared" si="10"/>
        <v>9.933287292118731E-4</v>
      </c>
      <c r="E93">
        <f t="shared" si="7"/>
        <v>-145.20342694547088</v>
      </c>
      <c r="F93">
        <f t="shared" si="8"/>
        <v>49.666436460593658</v>
      </c>
    </row>
    <row r="94" spans="1:6" x14ac:dyDescent="0.2">
      <c r="A94">
        <f t="shared" si="9"/>
        <v>87</v>
      </c>
      <c r="B94">
        <v>11</v>
      </c>
      <c r="C94">
        <f t="shared" si="6"/>
        <v>0.32780265782711204</v>
      </c>
      <c r="D94">
        <f t="shared" si="10"/>
        <v>9.8077543993957406E-4</v>
      </c>
      <c r="E94">
        <f t="shared" si="7"/>
        <v>-76.198837373345469</v>
      </c>
      <c r="F94">
        <f t="shared" si="8"/>
        <v>49.038771996978703</v>
      </c>
    </row>
    <row r="95" spans="1:6" x14ac:dyDescent="0.2">
      <c r="A95">
        <f t="shared" si="9"/>
        <v>88</v>
      </c>
      <c r="B95">
        <v>4</v>
      </c>
      <c r="C95">
        <f t="shared" si="6"/>
        <v>0.32877117494167074</v>
      </c>
      <c r="D95">
        <f t="shared" si="10"/>
        <v>9.6851711455869793E-4</v>
      </c>
      <c r="E95">
        <f t="shared" si="7"/>
        <v>-27.758977616287243</v>
      </c>
      <c r="F95">
        <f t="shared" si="8"/>
        <v>48.425855727934895</v>
      </c>
    </row>
    <row r="96" spans="1:6" x14ac:dyDescent="0.2">
      <c r="A96">
        <f t="shared" si="9"/>
        <v>89</v>
      </c>
      <c r="B96">
        <v>6</v>
      </c>
      <c r="C96">
        <f t="shared" si="6"/>
        <v>0.32972771864136075</v>
      </c>
      <c r="D96">
        <f t="shared" si="10"/>
        <v>9.5654369969000452E-4</v>
      </c>
      <c r="E96">
        <f t="shared" si="7"/>
        <v>-41.713104498298179</v>
      </c>
      <c r="F96">
        <f t="shared" si="8"/>
        <v>47.827184984500228</v>
      </c>
    </row>
    <row r="97" spans="1:6" x14ac:dyDescent="0.2">
      <c r="A97">
        <f t="shared" si="9"/>
        <v>90</v>
      </c>
      <c r="B97">
        <v>4</v>
      </c>
      <c r="C97">
        <f t="shared" si="6"/>
        <v>0.33067256422983438</v>
      </c>
      <c r="D97">
        <f t="shared" si="10"/>
        <v>9.4484558847363065E-4</v>
      </c>
      <c r="E97">
        <f t="shared" si="7"/>
        <v>-27.857956169048453</v>
      </c>
      <c r="F97">
        <f t="shared" si="8"/>
        <v>47.242279423681531</v>
      </c>
    </row>
    <row r="98" spans="1:6" x14ac:dyDescent="0.2">
      <c r="A98">
        <f t="shared" si="9"/>
        <v>91</v>
      </c>
      <c r="B98">
        <v>3</v>
      </c>
      <c r="C98">
        <f t="shared" si="6"/>
        <v>0.3316059778260656</v>
      </c>
      <c r="D98">
        <f t="shared" si="10"/>
        <v>9.3341359623122511E-4</v>
      </c>
      <c r="E98">
        <f t="shared" si="7"/>
        <v>-20.929986474613507</v>
      </c>
      <c r="F98">
        <f t="shared" si="8"/>
        <v>46.670679811561257</v>
      </c>
    </row>
    <row r="99" spans="1:6" x14ac:dyDescent="0.2">
      <c r="A99">
        <f t="shared" si="9"/>
        <v>92</v>
      </c>
      <c r="B99">
        <v>4</v>
      </c>
      <c r="C99">
        <f t="shared" si="6"/>
        <v>0.33252821676376221</v>
      </c>
      <c r="D99">
        <f>C99-C98</f>
        <v>9.222389376966067E-4</v>
      </c>
      <c r="E99">
        <f t="shared" si="7"/>
        <v>-27.954824865867504</v>
      </c>
      <c r="F99">
        <f t="shared" si="8"/>
        <v>46.111946884830331</v>
      </c>
    </row>
    <row r="100" spans="1:6" x14ac:dyDescent="0.2">
      <c r="E100">
        <f>(50000-SUM(B8:B99))*IFERROR(LN(1-$C$99),-10000)</f>
        <v>-13553.159136077093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BB32-D08C-1A49-90FB-3131881C0953}">
  <dimension ref="A1:F100"/>
  <sheetViews>
    <sheetView workbookViewId="0">
      <selection activeCell="F3" sqref="F3"/>
    </sheetView>
  </sheetViews>
  <sheetFormatPr baseColWidth="10" defaultRowHeight="15" x14ac:dyDescent="0.2"/>
  <sheetData>
    <row r="1" spans="1:6" x14ac:dyDescent="0.2">
      <c r="A1" t="s">
        <v>6</v>
      </c>
      <c r="B1">
        <v>71.411589776771905</v>
      </c>
      <c r="C1">
        <f>B1/B2</f>
        <v>5.8967853234083191E-2</v>
      </c>
      <c r="E1" t="s">
        <v>8</v>
      </c>
      <c r="F1">
        <f>SUM(E8:E100)</f>
        <v>-96604.888525165588</v>
      </c>
    </row>
    <row r="2" spans="1:6" x14ac:dyDescent="0.2">
      <c r="A2" t="s">
        <v>7</v>
      </c>
      <c r="B2">
        <v>1211.0257684520263</v>
      </c>
      <c r="E2" t="s">
        <v>40</v>
      </c>
      <c r="F2" s="5">
        <f>-2*F1+4*LN(50000)</f>
        <v>193253.05616346881</v>
      </c>
    </row>
    <row r="3" spans="1:6" x14ac:dyDescent="0.2">
      <c r="A3" t="s">
        <v>12</v>
      </c>
      <c r="B3">
        <v>0.94690542896167817</v>
      </c>
    </row>
    <row r="4" spans="1:6" x14ac:dyDescent="0.2">
      <c r="A4" t="s">
        <v>13</v>
      </c>
      <c r="B4">
        <v>0.33478640467132487</v>
      </c>
      <c r="E4" s="3"/>
    </row>
    <row r="5" spans="1:6" x14ac:dyDescent="0.2">
      <c r="A5" t="s">
        <v>14</v>
      </c>
      <c r="B5">
        <f>B1/B2</f>
        <v>5.8967853234083191E-2</v>
      </c>
    </row>
    <row r="7" spans="1:6" x14ac:dyDescent="0.2">
      <c r="A7" t="s">
        <v>0</v>
      </c>
      <c r="B7" t="s">
        <v>1</v>
      </c>
      <c r="C7" t="s">
        <v>5</v>
      </c>
      <c r="D7" t="s">
        <v>9</v>
      </c>
      <c r="E7" t="s">
        <v>8</v>
      </c>
      <c r="F7" t="s">
        <v>10</v>
      </c>
    </row>
    <row r="8" spans="1:6" x14ac:dyDescent="0.2">
      <c r="A8">
        <v>1</v>
      </c>
      <c r="B8">
        <v>1091</v>
      </c>
      <c r="C8">
        <f t="shared" ref="C8:C39" si="0">$B$4*(1-($B$2/($B$2+A8^$B$3))^$B$1)</f>
        <v>1.9163168990834666E-2</v>
      </c>
      <c r="D8">
        <f>C8</f>
        <v>1.9163168990834666E-2</v>
      </c>
      <c r="E8">
        <f>B8*IFERROR(LN(D8),-10000)</f>
        <v>-4314.6487502125538</v>
      </c>
      <c r="F8">
        <f>D8*50000</f>
        <v>958.15844954173326</v>
      </c>
    </row>
    <row r="9" spans="1:6" x14ac:dyDescent="0.2">
      <c r="A9">
        <f>A8+1</f>
        <v>2</v>
      </c>
      <c r="B9">
        <v>1062</v>
      </c>
      <c r="C9">
        <f t="shared" si="0"/>
        <v>3.5946253813292639E-2</v>
      </c>
      <c r="D9">
        <f>C9-C8</f>
        <v>1.6783084822457973E-2</v>
      </c>
      <c r="E9">
        <f t="shared" ref="E9:E72" si="1">B9*IFERROR(LN(D9),-10000)</f>
        <v>-4340.8015484459229</v>
      </c>
      <c r="F9">
        <f t="shared" ref="F9:F72" si="2">D9*50000</f>
        <v>839.15424112289872</v>
      </c>
    </row>
    <row r="10" spans="1:6" x14ac:dyDescent="0.2">
      <c r="A10">
        <f t="shared" ref="A10:A73" si="3">A9+1</f>
        <v>3</v>
      </c>
      <c r="B10">
        <v>800</v>
      </c>
      <c r="C10">
        <f t="shared" si="0"/>
        <v>5.140108684807955E-2</v>
      </c>
      <c r="D10">
        <f t="shared" ref="D10:D73" si="4">C10-C9</f>
        <v>1.5454833034786911E-2</v>
      </c>
      <c r="E10">
        <f t="shared" si="1"/>
        <v>-3335.8668054160839</v>
      </c>
      <c r="F10">
        <f t="shared" si="2"/>
        <v>772.74165173934557</v>
      </c>
    </row>
    <row r="11" spans="1:6" x14ac:dyDescent="0.2">
      <c r="A11">
        <f t="shared" si="3"/>
        <v>4</v>
      </c>
      <c r="B11">
        <v>303</v>
      </c>
      <c r="C11">
        <f t="shared" si="0"/>
        <v>6.5790931469668967E-2</v>
      </c>
      <c r="D11">
        <f t="shared" si="4"/>
        <v>1.4389844621589418E-2</v>
      </c>
      <c r="E11">
        <f t="shared" si="1"/>
        <v>-1285.0934644095018</v>
      </c>
      <c r="F11">
        <f t="shared" si="2"/>
        <v>719.49223107947091</v>
      </c>
    </row>
    <row r="12" spans="1:6" x14ac:dyDescent="0.2">
      <c r="A12">
        <f t="shared" si="3"/>
        <v>5</v>
      </c>
      <c r="B12">
        <v>447</v>
      </c>
      <c r="C12">
        <f t="shared" si="0"/>
        <v>7.9263135242089902E-2</v>
      </c>
      <c r="D12">
        <f t="shared" si="4"/>
        <v>1.3472203772420935E-2</v>
      </c>
      <c r="E12">
        <f t="shared" si="1"/>
        <v>-1925.2856330992549</v>
      </c>
      <c r="F12">
        <f t="shared" si="2"/>
        <v>673.61018862104675</v>
      </c>
    </row>
    <row r="13" spans="1:6" x14ac:dyDescent="0.2">
      <c r="A13">
        <f t="shared" si="3"/>
        <v>6</v>
      </c>
      <c r="B13">
        <v>332</v>
      </c>
      <c r="C13">
        <f t="shared" si="0"/>
        <v>9.1919094886441371E-2</v>
      </c>
      <c r="D13">
        <f t="shared" si="4"/>
        <v>1.2655959644351469E-2</v>
      </c>
      <c r="E13">
        <f t="shared" si="1"/>
        <v>-1450.7161827976277</v>
      </c>
      <c r="F13">
        <f t="shared" si="2"/>
        <v>632.79798221757346</v>
      </c>
    </row>
    <row r="14" spans="1:6" x14ac:dyDescent="0.2">
      <c r="A14">
        <f t="shared" si="3"/>
        <v>7</v>
      </c>
      <c r="B14">
        <v>318</v>
      </c>
      <c r="C14">
        <f t="shared" si="0"/>
        <v>0.10383615521994462</v>
      </c>
      <c r="D14">
        <f t="shared" si="4"/>
        <v>1.1917060333503246E-2</v>
      </c>
      <c r="E14">
        <f t="shared" si="1"/>
        <v>-1408.6713959763524</v>
      </c>
      <c r="F14">
        <f t="shared" si="2"/>
        <v>595.85301667516228</v>
      </c>
    </row>
    <row r="15" spans="1:6" x14ac:dyDescent="0.2">
      <c r="A15">
        <f t="shared" si="3"/>
        <v>8</v>
      </c>
      <c r="B15">
        <v>491</v>
      </c>
      <c r="C15">
        <f t="shared" si="0"/>
        <v>0.11507697006324191</v>
      </c>
      <c r="D15">
        <f t="shared" si="4"/>
        <v>1.1240814843297295E-2</v>
      </c>
      <c r="E15">
        <f t="shared" si="1"/>
        <v>-2203.7081356147737</v>
      </c>
      <c r="F15">
        <f t="shared" si="2"/>
        <v>562.0407421648647</v>
      </c>
    </row>
    <row r="16" spans="1:6" x14ac:dyDescent="0.2">
      <c r="A16">
        <f t="shared" si="3"/>
        <v>9</v>
      </c>
      <c r="B16">
        <v>532</v>
      </c>
      <c r="C16">
        <f t="shared" si="0"/>
        <v>0.12569427605634875</v>
      </c>
      <c r="D16">
        <f t="shared" si="4"/>
        <v>1.061730599310684E-2</v>
      </c>
      <c r="E16">
        <f t="shared" si="1"/>
        <v>-2418.0836231431708</v>
      </c>
      <c r="F16">
        <f t="shared" si="2"/>
        <v>530.86529965534203</v>
      </c>
    </row>
    <row r="17" spans="1:6" x14ac:dyDescent="0.2">
      <c r="A17">
        <f t="shared" si="3"/>
        <v>10</v>
      </c>
      <c r="B17">
        <v>344</v>
      </c>
      <c r="C17">
        <f t="shared" si="0"/>
        <v>0.13573363002628344</v>
      </c>
      <c r="D17">
        <f t="shared" si="4"/>
        <v>1.0039353969934689E-2</v>
      </c>
      <c r="E17">
        <f t="shared" si="1"/>
        <v>-1582.8274242700229</v>
      </c>
      <c r="F17">
        <f t="shared" si="2"/>
        <v>501.96769849673444</v>
      </c>
    </row>
    <row r="18" spans="1:6" x14ac:dyDescent="0.2">
      <c r="A18">
        <f t="shared" si="3"/>
        <v>11</v>
      </c>
      <c r="B18">
        <v>757</v>
      </c>
      <c r="C18">
        <f t="shared" si="0"/>
        <v>0.14523511737316588</v>
      </c>
      <c r="D18">
        <f t="shared" si="4"/>
        <v>9.5014873468824423E-3</v>
      </c>
      <c r="E18">
        <f t="shared" si="1"/>
        <v>-3524.8243458590482</v>
      </c>
      <c r="F18">
        <f t="shared" si="2"/>
        <v>475.07436734412209</v>
      </c>
    </row>
    <row r="19" spans="1:6" x14ac:dyDescent="0.2">
      <c r="A19">
        <f t="shared" si="3"/>
        <v>12</v>
      </c>
      <c r="B19">
        <v>679</v>
      </c>
      <c r="C19">
        <f t="shared" si="0"/>
        <v>0.15423448929416023</v>
      </c>
      <c r="D19">
        <f t="shared" si="4"/>
        <v>8.9993719209943424E-3</v>
      </c>
      <c r="E19">
        <f t="shared" si="1"/>
        <v>-3198.4977331427244</v>
      </c>
      <c r="F19">
        <f t="shared" si="2"/>
        <v>449.96859604971712</v>
      </c>
    </row>
    <row r="20" spans="1:6" x14ac:dyDescent="0.2">
      <c r="A20">
        <f t="shared" si="3"/>
        <v>13</v>
      </c>
      <c r="B20">
        <v>616</v>
      </c>
      <c r="C20">
        <f t="shared" si="0"/>
        <v>0.16276395931417101</v>
      </c>
      <c r="D20">
        <f t="shared" si="4"/>
        <v>8.529470020010782E-3</v>
      </c>
      <c r="E20">
        <f t="shared" si="1"/>
        <v>-2934.7644792366236</v>
      </c>
      <c r="F20">
        <f t="shared" si="2"/>
        <v>426.4735010005391</v>
      </c>
    </row>
    <row r="21" spans="1:6" x14ac:dyDescent="0.2">
      <c r="A21">
        <f t="shared" si="3"/>
        <v>14</v>
      </c>
      <c r="B21">
        <v>605</v>
      </c>
      <c r="C21">
        <f t="shared" si="0"/>
        <v>0.17085278463654371</v>
      </c>
      <c r="D21">
        <f t="shared" si="4"/>
        <v>8.0888253223727058E-3</v>
      </c>
      <c r="E21">
        <f t="shared" si="1"/>
        <v>-2914.4494145849071</v>
      </c>
      <c r="F21">
        <f t="shared" si="2"/>
        <v>404.44126611863527</v>
      </c>
    </row>
    <row r="22" spans="1:6" x14ac:dyDescent="0.2">
      <c r="A22">
        <f t="shared" si="3"/>
        <v>15</v>
      </c>
      <c r="B22">
        <v>653</v>
      </c>
      <c r="C22">
        <f t="shared" si="0"/>
        <v>0.17852770508724991</v>
      </c>
      <c r="D22">
        <f t="shared" si="4"/>
        <v>7.6749204507061963E-3</v>
      </c>
      <c r="E22">
        <f t="shared" si="1"/>
        <v>-3179.9776697403004</v>
      </c>
      <c r="F22">
        <f t="shared" si="2"/>
        <v>383.74602253530981</v>
      </c>
    </row>
    <row r="23" spans="1:6" x14ac:dyDescent="0.2">
      <c r="A23">
        <f t="shared" si="3"/>
        <v>16</v>
      </c>
      <c r="B23">
        <v>654</v>
      </c>
      <c r="C23">
        <f t="shared" si="0"/>
        <v>0.18581328406655934</v>
      </c>
      <c r="D23">
        <f t="shared" si="4"/>
        <v>7.2855789793094261E-3</v>
      </c>
      <c r="E23">
        <f t="shared" si="1"/>
        <v>-3218.8953719872034</v>
      </c>
      <c r="F23">
        <f t="shared" si="2"/>
        <v>364.27894896547133</v>
      </c>
    </row>
    <row r="24" spans="1:6" x14ac:dyDescent="0.2">
      <c r="A24">
        <f t="shared" si="3"/>
        <v>17</v>
      </c>
      <c r="B24">
        <v>394</v>
      </c>
      <c r="C24">
        <f t="shared" si="0"/>
        <v>0.19273217980082394</v>
      </c>
      <c r="D24">
        <f t="shared" si="4"/>
        <v>6.9188957342646018E-3</v>
      </c>
      <c r="E24">
        <f t="shared" si="1"/>
        <v>-1959.5586446354362</v>
      </c>
      <c r="F24">
        <f t="shared" si="2"/>
        <v>345.94478671323009</v>
      </c>
    </row>
    <row r="25" spans="1:6" x14ac:dyDescent="0.2">
      <c r="A25">
        <f t="shared" si="3"/>
        <v>18</v>
      </c>
      <c r="B25">
        <v>502</v>
      </c>
      <c r="C25">
        <f t="shared" si="0"/>
        <v>0.19930536558581613</v>
      </c>
      <c r="D25">
        <f t="shared" si="4"/>
        <v>6.5731857849921915E-3</v>
      </c>
      <c r="E25">
        <f t="shared" si="1"/>
        <v>-2522.4278459454031</v>
      </c>
      <c r="F25">
        <f t="shared" si="2"/>
        <v>328.65928924960957</v>
      </c>
    </row>
    <row r="26" spans="1:6" x14ac:dyDescent="0.2">
      <c r="A26">
        <f t="shared" si="3"/>
        <v>19</v>
      </c>
      <c r="B26">
        <v>348</v>
      </c>
      <c r="C26">
        <f t="shared" si="0"/>
        <v>0.20555231176417607</v>
      </c>
      <c r="D26">
        <f t="shared" si="4"/>
        <v>6.2469461783599411E-3</v>
      </c>
      <c r="E26">
        <f t="shared" si="1"/>
        <v>-1766.3305660447888</v>
      </c>
      <c r="F26">
        <f t="shared" si="2"/>
        <v>312.34730891799705</v>
      </c>
    </row>
    <row r="27" spans="1:6" x14ac:dyDescent="0.2">
      <c r="A27">
        <f t="shared" si="3"/>
        <v>20</v>
      </c>
      <c r="B27">
        <v>238</v>
      </c>
      <c r="C27">
        <f t="shared" si="0"/>
        <v>0.21149113836521427</v>
      </c>
      <c r="D27">
        <f t="shared" si="4"/>
        <v>5.9388266010381996E-3</v>
      </c>
      <c r="E27">
        <f t="shared" si="1"/>
        <v>-1220.0460022741677</v>
      </c>
      <c r="F27">
        <f t="shared" si="2"/>
        <v>296.94133005190997</v>
      </c>
    </row>
    <row r="28" spans="1:6" x14ac:dyDescent="0.2">
      <c r="A28">
        <f t="shared" si="3"/>
        <v>21</v>
      </c>
      <c r="B28">
        <v>204</v>
      </c>
      <c r="C28">
        <f t="shared" si="0"/>
        <v>0.217138744815801</v>
      </c>
      <c r="D28">
        <f t="shared" si="4"/>
        <v>5.6476064505867341E-3</v>
      </c>
      <c r="E28">
        <f t="shared" si="1"/>
        <v>-1056.0107859721134</v>
      </c>
      <c r="F28">
        <f t="shared" si="2"/>
        <v>282.38032252933669</v>
      </c>
    </row>
    <row r="29" spans="1:6" x14ac:dyDescent="0.2">
      <c r="A29">
        <f t="shared" si="3"/>
        <v>22</v>
      </c>
      <c r="B29">
        <v>326</v>
      </c>
      <c r="C29">
        <f t="shared" si="0"/>
        <v>0.22251092142238271</v>
      </c>
      <c r="D29">
        <f t="shared" si="4"/>
        <v>5.3721766065817078E-3</v>
      </c>
      <c r="E29">
        <f t="shared" si="1"/>
        <v>-1703.8462129045301</v>
      </c>
      <c r="F29">
        <f t="shared" si="2"/>
        <v>268.60883032908538</v>
      </c>
    </row>
    <row r="30" spans="1:6" x14ac:dyDescent="0.2">
      <c r="A30">
        <f t="shared" si="3"/>
        <v>23</v>
      </c>
      <c r="B30">
        <v>464</v>
      </c>
      <c r="C30">
        <f t="shared" si="0"/>
        <v>0.22762244613794291</v>
      </c>
      <c r="D30">
        <f t="shared" si="4"/>
        <v>5.1115247155602006E-3</v>
      </c>
      <c r="E30">
        <f t="shared" si="1"/>
        <v>-2448.1834987890838</v>
      </c>
      <c r="F30">
        <f t="shared" si="2"/>
        <v>255.57623577801002</v>
      </c>
    </row>
    <row r="31" spans="1:6" x14ac:dyDescent="0.2">
      <c r="A31">
        <f t="shared" si="3"/>
        <v>24</v>
      </c>
      <c r="B31">
        <v>275</v>
      </c>
      <c r="C31">
        <f t="shared" si="0"/>
        <v>0.23248716928689597</v>
      </c>
      <c r="D31">
        <f t="shared" si="4"/>
        <v>4.8647231489530596E-3</v>
      </c>
      <c r="E31">
        <f t="shared" si="1"/>
        <v>-1464.5800047046944</v>
      </c>
      <c r="F31">
        <f t="shared" si="2"/>
        <v>243.23615744765297</v>
      </c>
    </row>
    <row r="32" spans="1:6" x14ac:dyDescent="0.2">
      <c r="A32">
        <f t="shared" si="3"/>
        <v>25</v>
      </c>
      <c r="B32">
        <v>71</v>
      </c>
      <c r="C32">
        <f t="shared" si="0"/>
        <v>0.23711808831338593</v>
      </c>
      <c r="D32">
        <f t="shared" si="4"/>
        <v>4.6309190264899602E-3</v>
      </c>
      <c r="E32">
        <f t="shared" si="1"/>
        <v>-381.62499550846661</v>
      </c>
      <c r="F32">
        <f t="shared" si="2"/>
        <v>231.54595132449802</v>
      </c>
    </row>
    <row r="33" spans="1:6" x14ac:dyDescent="0.2">
      <c r="A33">
        <f t="shared" si="3"/>
        <v>26</v>
      </c>
      <c r="B33">
        <v>84</v>
      </c>
      <c r="C33">
        <f t="shared" si="0"/>
        <v>0.24152741417208629</v>
      </c>
      <c r="D33">
        <f t="shared" si="4"/>
        <v>4.4093258587003525E-3</v>
      </c>
      <c r="E33">
        <f t="shared" si="1"/>
        <v>-455.6188112881872</v>
      </c>
      <c r="F33">
        <f t="shared" si="2"/>
        <v>220.46629293501763</v>
      </c>
    </row>
    <row r="34" spans="1:6" x14ac:dyDescent="0.2">
      <c r="A34">
        <f t="shared" si="3"/>
        <v>27</v>
      </c>
      <c r="B34">
        <v>59</v>
      </c>
      <c r="C34">
        <f t="shared" si="0"/>
        <v>0.24572663064733247</v>
      </c>
      <c r="D34">
        <f t="shared" si="4"/>
        <v>4.1992164752461814E-3</v>
      </c>
      <c r="E34">
        <f t="shared" si="1"/>
        <v>-322.89858215192504</v>
      </c>
      <c r="F34">
        <f t="shared" si="2"/>
        <v>209.96082376230908</v>
      </c>
    </row>
    <row r="35" spans="1:6" x14ac:dyDescent="0.2">
      <c r="A35">
        <f t="shared" si="3"/>
        <v>28</v>
      </c>
      <c r="B35">
        <v>51</v>
      </c>
      <c r="C35">
        <f t="shared" si="0"/>
        <v>0.24972654763410429</v>
      </c>
      <c r="D35">
        <f t="shared" si="4"/>
        <v>3.9999169867718232E-3</v>
      </c>
      <c r="E35">
        <f t="shared" si="1"/>
        <v>-281.59556524061679</v>
      </c>
      <c r="F35">
        <f t="shared" si="2"/>
        <v>199.99584933859117</v>
      </c>
    </row>
    <row r="36" spans="1:6" x14ac:dyDescent="0.2">
      <c r="A36">
        <f t="shared" si="3"/>
        <v>29</v>
      </c>
      <c r="B36">
        <v>136</v>
      </c>
      <c r="C36">
        <f t="shared" si="0"/>
        <v>0.25353734922076948</v>
      </c>
      <c r="D36">
        <f t="shared" si="4"/>
        <v>3.8108015866651912E-3</v>
      </c>
      <c r="E36">
        <f t="shared" si="1"/>
        <v>-757.5085381609382</v>
      </c>
      <c r="F36">
        <f t="shared" si="2"/>
        <v>190.54007933325957</v>
      </c>
    </row>
    <row r="37" spans="1:6" x14ac:dyDescent="0.2">
      <c r="A37">
        <f t="shared" si="3"/>
        <v>30</v>
      </c>
      <c r="B37">
        <v>276</v>
      </c>
      <c r="C37">
        <f t="shared" si="0"/>
        <v>0.25716863726312722</v>
      </c>
      <c r="D37">
        <f t="shared" si="4"/>
        <v>3.6312880423577387E-3</v>
      </c>
      <c r="E37">
        <f t="shared" si="1"/>
        <v>-1550.6143296465268</v>
      </c>
      <c r="F37">
        <f t="shared" si="2"/>
        <v>181.56440211788694</v>
      </c>
    </row>
    <row r="38" spans="1:6" x14ac:dyDescent="0.2">
      <c r="A38">
        <f t="shared" si="3"/>
        <v>31</v>
      </c>
      <c r="B38">
        <v>228</v>
      </c>
      <c r="C38">
        <f t="shared" si="0"/>
        <v>0.26062947102120043</v>
      </c>
      <c r="D38">
        <f t="shared" si="4"/>
        <v>3.4608337580732118E-3</v>
      </c>
      <c r="E38">
        <f t="shared" si="1"/>
        <v>-1291.904030635166</v>
      </c>
      <c r="F38">
        <f t="shared" si="2"/>
        <v>173.0416879036606</v>
      </c>
    </row>
    <row r="39" spans="1:6" x14ac:dyDescent="0.2">
      <c r="A39">
        <f t="shared" si="3"/>
        <v>32</v>
      </c>
      <c r="B39">
        <v>197</v>
      </c>
      <c r="C39">
        <f t="shared" si="0"/>
        <v>0.26392840333648471</v>
      </c>
      <c r="D39">
        <f t="shared" si="4"/>
        <v>3.2989323152842753E-3</v>
      </c>
      <c r="E39">
        <f t="shared" si="1"/>
        <v>-1125.6888115256049</v>
      </c>
      <c r="F39">
        <f t="shared" si="2"/>
        <v>164.94661576421376</v>
      </c>
    </row>
    <row r="40" spans="1:6" x14ac:dyDescent="0.2">
      <c r="A40">
        <f t="shared" si="3"/>
        <v>33</v>
      </c>
      <c r="B40">
        <v>64</v>
      </c>
      <c r="C40">
        <f t="shared" ref="C40:C71" si="5">$B$4*(1-($B$2/($B$2+A40^$B$3))^$B$1)</f>
        <v>0.26707351375221339</v>
      </c>
      <c r="D40">
        <f t="shared" si="4"/>
        <v>3.1451104157286802E-3</v>
      </c>
      <c r="E40">
        <f t="shared" si="1"/>
        <v>-368.76200199079767</v>
      </c>
      <c r="F40">
        <f t="shared" si="2"/>
        <v>157.255520786434</v>
      </c>
    </row>
    <row r="41" spans="1:6" x14ac:dyDescent="0.2">
      <c r="A41">
        <f t="shared" si="3"/>
        <v>34</v>
      </c>
      <c r="B41">
        <v>38</v>
      </c>
      <c r="C41">
        <f t="shared" si="5"/>
        <v>0.27007243891844979</v>
      </c>
      <c r="D41">
        <f t="shared" si="4"/>
        <v>2.9989251662363992E-3</v>
      </c>
      <c r="E41">
        <f t="shared" si="1"/>
        <v>-220.76105063241965</v>
      </c>
      <c r="F41">
        <f t="shared" si="2"/>
        <v>149.94625831181995</v>
      </c>
    </row>
    <row r="42" spans="1:6" x14ac:dyDescent="0.2">
      <c r="A42">
        <f t="shared" si="3"/>
        <v>35</v>
      </c>
      <c r="B42">
        <v>36</v>
      </c>
      <c r="C42">
        <f t="shared" si="5"/>
        <v>0.2729324005742223</v>
      </c>
      <c r="D42">
        <f t="shared" si="4"/>
        <v>2.8599616557725138E-3</v>
      </c>
      <c r="E42">
        <f t="shared" si="1"/>
        <v>-210.85009420726078</v>
      </c>
      <c r="F42">
        <f t="shared" si="2"/>
        <v>142.99808278862568</v>
      </c>
    </row>
    <row r="43" spans="1:6" x14ac:dyDescent="0.2">
      <c r="A43">
        <f t="shared" si="3"/>
        <v>36</v>
      </c>
      <c r="B43">
        <v>117</v>
      </c>
      <c r="C43">
        <f t="shared" si="5"/>
        <v>0.27566023135815404</v>
      </c>
      <c r="D43">
        <f t="shared" si="4"/>
        <v>2.7278307839317395E-3</v>
      </c>
      <c r="E43">
        <f t="shared" si="1"/>
        <v>-690.79708272221671</v>
      </c>
      <c r="F43">
        <f t="shared" si="2"/>
        <v>136.39153919658696</v>
      </c>
    </row>
    <row r="44" spans="1:6" x14ac:dyDescent="0.2">
      <c r="A44">
        <f t="shared" si="3"/>
        <v>37</v>
      </c>
      <c r="B44">
        <v>238</v>
      </c>
      <c r="C44">
        <f t="shared" si="5"/>
        <v>0.27826239866525598</v>
      </c>
      <c r="D44">
        <f t="shared" si="4"/>
        <v>2.6021673071019435E-3</v>
      </c>
      <c r="E44">
        <f t="shared" si="1"/>
        <v>-1416.4357231652527</v>
      </c>
      <c r="F44">
        <f t="shared" si="2"/>
        <v>130.10836535509719</v>
      </c>
    </row>
    <row r="45" spans="1:6" x14ac:dyDescent="0.2">
      <c r="A45">
        <f t="shared" si="3"/>
        <v>38</v>
      </c>
      <c r="B45">
        <v>152</v>
      </c>
      <c r="C45">
        <f t="shared" si="5"/>
        <v>0.28074502673937934</v>
      </c>
      <c r="D45">
        <f t="shared" si="4"/>
        <v>2.4826280741233608E-3</v>
      </c>
      <c r="E45">
        <f t="shared" si="1"/>
        <v>-911.76251103381185</v>
      </c>
      <c r="F45">
        <f t="shared" si="2"/>
        <v>124.13140370616804</v>
      </c>
    </row>
    <row r="46" spans="1:6" x14ac:dyDescent="0.2">
      <c r="A46">
        <f t="shared" si="3"/>
        <v>39</v>
      </c>
      <c r="B46">
        <v>32</v>
      </c>
      <c r="C46">
        <f t="shared" si="5"/>
        <v>0.28311391716712636</v>
      </c>
      <c r="D46">
        <f t="shared" si="4"/>
        <v>2.3688904277470169E-3</v>
      </c>
      <c r="E46">
        <f t="shared" si="1"/>
        <v>-193.4506754370926</v>
      </c>
      <c r="F46">
        <f t="shared" si="2"/>
        <v>118.44452138735085</v>
      </c>
    </row>
    <row r="47" spans="1:6" x14ac:dyDescent="0.2">
      <c r="A47">
        <f t="shared" si="3"/>
        <v>40</v>
      </c>
      <c r="B47">
        <v>44</v>
      </c>
      <c r="C47">
        <f t="shared" si="5"/>
        <v>0.28537456791901522</v>
      </c>
      <c r="D47">
        <f t="shared" si="4"/>
        <v>2.2606507518888597E-3</v>
      </c>
      <c r="E47">
        <f t="shared" si="1"/>
        <v>-268.0525128086083</v>
      </c>
      <c r="F47">
        <f t="shared" si="2"/>
        <v>113.03253759444299</v>
      </c>
    </row>
    <row r="48" spans="1:6" x14ac:dyDescent="0.2">
      <c r="A48">
        <f t="shared" si="3"/>
        <v>41</v>
      </c>
      <c r="B48">
        <v>29</v>
      </c>
      <c r="C48">
        <f t="shared" si="5"/>
        <v>0.28753219106667816</v>
      </c>
      <c r="D48">
        <f t="shared" si="4"/>
        <v>2.1576231476629348E-3</v>
      </c>
      <c r="E48">
        <f t="shared" si="1"/>
        <v>-178.023693675191</v>
      </c>
      <c r="F48">
        <f t="shared" si="2"/>
        <v>107.88115738314674</v>
      </c>
    </row>
    <row r="49" spans="1:6" x14ac:dyDescent="0.2">
      <c r="A49">
        <f t="shared" si="3"/>
        <v>42</v>
      </c>
      <c r="B49">
        <v>31</v>
      </c>
      <c r="C49">
        <f t="shared" si="5"/>
        <v>0.28959172929031951</v>
      </c>
      <c r="D49">
        <f t="shared" si="4"/>
        <v>2.0595382236413551E-3</v>
      </c>
      <c r="E49">
        <f t="shared" si="1"/>
        <v>-191.7434780222865</v>
      </c>
      <c r="F49">
        <f t="shared" si="2"/>
        <v>102.97691118206775</v>
      </c>
    </row>
    <row r="50" spans="1:6" x14ac:dyDescent="0.2">
      <c r="A50">
        <f t="shared" si="3"/>
        <v>43</v>
      </c>
      <c r="B50">
        <v>102</v>
      </c>
      <c r="C50">
        <f t="shared" si="5"/>
        <v>0.29155787127814398</v>
      </c>
      <c r="D50">
        <f t="shared" si="4"/>
        <v>1.9661419878244657E-3</v>
      </c>
      <c r="E50">
        <f t="shared" si="1"/>
        <v>-635.63156789479001</v>
      </c>
      <c r="F50">
        <f t="shared" si="2"/>
        <v>98.307099391223289</v>
      </c>
    </row>
    <row r="51" spans="1:6" x14ac:dyDescent="0.2">
      <c r="A51">
        <f t="shared" si="3"/>
        <v>44</v>
      </c>
      <c r="B51">
        <v>215</v>
      </c>
      <c r="C51">
        <f t="shared" si="5"/>
        <v>0.2934350661086757</v>
      </c>
      <c r="D51">
        <f t="shared" si="4"/>
        <v>1.8771948305317254E-3</v>
      </c>
      <c r="E51">
        <f t="shared" si="1"/>
        <v>-1349.7649964912766</v>
      </c>
      <c r="F51">
        <f t="shared" si="2"/>
        <v>93.859741526586276</v>
      </c>
    </row>
    <row r="52" spans="1:6" x14ac:dyDescent="0.2">
      <c r="A52">
        <f t="shared" si="3"/>
        <v>45</v>
      </c>
      <c r="B52">
        <v>110</v>
      </c>
      <c r="C52">
        <f t="shared" si="5"/>
        <v>0.29522753669748997</v>
      </c>
      <c r="D52">
        <f t="shared" si="4"/>
        <v>1.7924705888142656E-3</v>
      </c>
      <c r="E52">
        <f t="shared" si="1"/>
        <v>-695.65764328929538</v>
      </c>
      <c r="F52">
        <f t="shared" si="2"/>
        <v>89.623529440713284</v>
      </c>
    </row>
    <row r="53" spans="1:6" x14ac:dyDescent="0.2">
      <c r="A53">
        <f t="shared" si="3"/>
        <v>46</v>
      </c>
      <c r="B53">
        <v>24</v>
      </c>
      <c r="C53">
        <f t="shared" si="5"/>
        <v>0.29693929238171934</v>
      </c>
      <c r="D53">
        <f t="shared" si="4"/>
        <v>1.7117556842293769E-3</v>
      </c>
      <c r="E53">
        <f t="shared" si="1"/>
        <v>-152.8856572621502</v>
      </c>
      <c r="F53">
        <f t="shared" si="2"/>
        <v>85.587784211468843</v>
      </c>
    </row>
    <row r="54" spans="1:6" x14ac:dyDescent="0.2">
      <c r="A54">
        <f t="shared" si="3"/>
        <v>47</v>
      </c>
      <c r="B54">
        <v>37</v>
      </c>
      <c r="C54">
        <f t="shared" si="5"/>
        <v>0.29857414070853</v>
      </c>
      <c r="D54">
        <f t="shared" si="4"/>
        <v>1.6348483268106562E-3</v>
      </c>
      <c r="E54">
        <f t="shared" si="1"/>
        <v>-237.39959408026837</v>
      </c>
      <c r="F54">
        <f t="shared" si="2"/>
        <v>81.742416340532813</v>
      </c>
    </row>
    <row r="55" spans="1:6" x14ac:dyDescent="0.2">
      <c r="A55">
        <f t="shared" si="3"/>
        <v>48</v>
      </c>
      <c r="B55">
        <v>23</v>
      </c>
      <c r="C55">
        <f t="shared" si="5"/>
        <v>0.30013569848746963</v>
      </c>
      <c r="D55">
        <f t="shared" si="4"/>
        <v>1.5615577789396262E-3</v>
      </c>
      <c r="E55">
        <f t="shared" si="1"/>
        <v>-148.62764173362751</v>
      </c>
      <c r="F55">
        <f t="shared" si="2"/>
        <v>78.077888946981318</v>
      </c>
    </row>
    <row r="56" spans="1:6" x14ac:dyDescent="0.2">
      <c r="A56">
        <f t="shared" si="3"/>
        <v>49</v>
      </c>
      <c r="B56">
        <v>22</v>
      </c>
      <c r="C56">
        <f t="shared" si="5"/>
        <v>0.30162740216103817</v>
      </c>
      <c r="D56">
        <f t="shared" si="4"/>
        <v>1.4917036735685452E-3</v>
      </c>
      <c r="E56">
        <f t="shared" si="1"/>
        <v>-143.17240095696863</v>
      </c>
      <c r="F56">
        <f t="shared" si="2"/>
        <v>74.585183678427256</v>
      </c>
    </row>
    <row r="57" spans="1:6" x14ac:dyDescent="0.2">
      <c r="A57">
        <f t="shared" si="3"/>
        <v>50</v>
      </c>
      <c r="B57">
        <v>78</v>
      </c>
      <c r="C57">
        <f t="shared" si="5"/>
        <v>0.30305251754291557</v>
      </c>
      <c r="D57">
        <f t="shared" si="4"/>
        <v>1.4251153818773954E-3</v>
      </c>
      <c r="E57">
        <f t="shared" si="1"/>
        <v>-511.17319490646804</v>
      </c>
      <c r="F57">
        <f t="shared" si="2"/>
        <v>71.255769093869773</v>
      </c>
    </row>
    <row r="58" spans="1:6" x14ac:dyDescent="0.2">
      <c r="A58">
        <f t="shared" si="3"/>
        <v>51</v>
      </c>
      <c r="B58">
        <v>172</v>
      </c>
      <c r="C58">
        <f t="shared" si="5"/>
        <v>0.30441414896891411</v>
      </c>
      <c r="D58">
        <f t="shared" si="4"/>
        <v>1.361631425998544E-3</v>
      </c>
      <c r="E58">
        <f t="shared" si="1"/>
        <v>-1135.0403358766036</v>
      </c>
      <c r="F58">
        <f t="shared" si="2"/>
        <v>68.081571299927205</v>
      </c>
    </row>
    <row r="59" spans="1:6" x14ac:dyDescent="0.2">
      <c r="A59">
        <f t="shared" si="3"/>
        <v>52</v>
      </c>
      <c r="B59">
        <v>104</v>
      </c>
      <c r="C59">
        <f t="shared" si="5"/>
        <v>0.30571524790182542</v>
      </c>
      <c r="D59">
        <f t="shared" si="4"/>
        <v>1.3010989329113043E-3</v>
      </c>
      <c r="E59">
        <f t="shared" si="1"/>
        <v>-691.03278801426177</v>
      </c>
      <c r="F59">
        <f t="shared" si="2"/>
        <v>65.054946645565209</v>
      </c>
    </row>
    <row r="60" spans="1:6" x14ac:dyDescent="0.2">
      <c r="A60">
        <f t="shared" si="3"/>
        <v>53</v>
      </c>
      <c r="B60">
        <v>17</v>
      </c>
      <c r="C60">
        <f t="shared" si="5"/>
        <v>0.30695862102785687</v>
      </c>
      <c r="D60">
        <f t="shared" si="4"/>
        <v>1.2433731260314551E-3</v>
      </c>
      <c r="E60">
        <f t="shared" si="1"/>
        <v>-113.72876460414572</v>
      </c>
      <c r="F60">
        <f t="shared" si="2"/>
        <v>62.168656301572753</v>
      </c>
    </row>
    <row r="61" spans="1:6" x14ac:dyDescent="0.2">
      <c r="A61">
        <f t="shared" si="3"/>
        <v>54</v>
      </c>
      <c r="B61">
        <v>29</v>
      </c>
      <c r="C61">
        <f t="shared" si="5"/>
        <v>0.30814693787922443</v>
      </c>
      <c r="D61">
        <f t="shared" si="4"/>
        <v>1.1883168513675546E-3</v>
      </c>
      <c r="E61">
        <f t="shared" si="1"/>
        <v>-195.32130412721585</v>
      </c>
      <c r="F61">
        <f t="shared" si="2"/>
        <v>59.415842568377727</v>
      </c>
    </row>
    <row r="62" spans="1:6" x14ac:dyDescent="0.2">
      <c r="A62">
        <f t="shared" si="3"/>
        <v>55</v>
      </c>
      <c r="B62">
        <v>18</v>
      </c>
      <c r="C62">
        <f t="shared" si="5"/>
        <v>0.30928273801466805</v>
      </c>
      <c r="D62">
        <f t="shared" si="4"/>
        <v>1.1358001354436209E-3</v>
      </c>
      <c r="E62">
        <f t="shared" si="1"/>
        <v>-122.04752240288546</v>
      </c>
      <c r="F62">
        <f t="shared" si="2"/>
        <v>56.790006772181044</v>
      </c>
    </row>
    <row r="63" spans="1:6" x14ac:dyDescent="0.2">
      <c r="A63">
        <f t="shared" si="3"/>
        <v>56</v>
      </c>
      <c r="B63">
        <v>17</v>
      </c>
      <c r="C63">
        <f t="shared" si="5"/>
        <v>0.31036843778712664</v>
      </c>
      <c r="D63">
        <f t="shared" si="4"/>
        <v>1.0856997724585926E-3</v>
      </c>
      <c r="E63">
        <f t="shared" si="1"/>
        <v>-116.0340193212166</v>
      </c>
      <c r="F63">
        <f t="shared" si="2"/>
        <v>54.284988622929632</v>
      </c>
    </row>
    <row r="64" spans="1:6" x14ac:dyDescent="0.2">
      <c r="A64">
        <f t="shared" si="3"/>
        <v>57</v>
      </c>
      <c r="B64">
        <v>58</v>
      </c>
      <c r="C64">
        <f t="shared" si="5"/>
        <v>0.31140633672552198</v>
      </c>
      <c r="D64">
        <f t="shared" si="4"/>
        <v>1.037898938395343E-3</v>
      </c>
      <c r="E64">
        <f t="shared" si="1"/>
        <v>-398.49229792829146</v>
      </c>
      <c r="F64">
        <f t="shared" si="2"/>
        <v>51.89494691976715</v>
      </c>
    </row>
    <row r="65" spans="1:6" x14ac:dyDescent="0.2">
      <c r="A65">
        <f t="shared" si="3"/>
        <v>58</v>
      </c>
      <c r="B65">
        <v>126</v>
      </c>
      <c r="C65">
        <f t="shared" si="5"/>
        <v>0.31239862355553144</v>
      </c>
      <c r="D65">
        <f t="shared" si="4"/>
        <v>9.9228683000945894E-4</v>
      </c>
      <c r="E65">
        <f t="shared" si="1"/>
        <v>-871.35279201413493</v>
      </c>
      <c r="F65">
        <f t="shared" si="2"/>
        <v>49.614341500472946</v>
      </c>
    </row>
    <row r="66" spans="1:6" x14ac:dyDescent="0.2">
      <c r="A66">
        <f t="shared" si="3"/>
        <v>59</v>
      </c>
      <c r="B66">
        <v>46</v>
      </c>
      <c r="C66">
        <f t="shared" si="5"/>
        <v>0.31334738188235395</v>
      </c>
      <c r="D66">
        <f t="shared" si="4"/>
        <v>9.4875832682250749E-4</v>
      </c>
      <c r="E66">
        <f t="shared" si="1"/>
        <v>-320.17639682274802</v>
      </c>
      <c r="F66">
        <f t="shared" si="2"/>
        <v>47.437916341125373</v>
      </c>
    </row>
    <row r="67" spans="1:6" x14ac:dyDescent="0.2">
      <c r="A67">
        <f t="shared" si="3"/>
        <v>60</v>
      </c>
      <c r="B67">
        <v>17</v>
      </c>
      <c r="C67">
        <f t="shared" si="5"/>
        <v>0.31425459555676566</v>
      </c>
      <c r="D67">
        <f t="shared" si="4"/>
        <v>9.0721367441171097E-4</v>
      </c>
      <c r="E67">
        <f t="shared" si="1"/>
        <v>-119.08725338228703</v>
      </c>
      <c r="F67">
        <f t="shared" si="2"/>
        <v>45.360683720585548</v>
      </c>
    </row>
    <row r="68" spans="1:6" x14ac:dyDescent="0.2">
      <c r="A68">
        <f t="shared" si="3"/>
        <v>61</v>
      </c>
      <c r="B68">
        <v>25</v>
      </c>
      <c r="C68">
        <f t="shared" si="5"/>
        <v>0.31512215374419644</v>
      </c>
      <c r="D68">
        <f t="shared" si="4"/>
        <v>8.6755818743078361E-4</v>
      </c>
      <c r="E68">
        <f t="shared" si="1"/>
        <v>-176.24569933861278</v>
      </c>
      <c r="F68">
        <f t="shared" si="2"/>
        <v>43.377909371539182</v>
      </c>
    </row>
    <row r="69" spans="1:6" x14ac:dyDescent="0.2">
      <c r="A69">
        <f t="shared" si="3"/>
        <v>62</v>
      </c>
      <c r="B69">
        <v>35</v>
      </c>
      <c r="C69">
        <f t="shared" si="5"/>
        <v>0.31595185571515183</v>
      </c>
      <c r="D69">
        <f t="shared" si="4"/>
        <v>8.2970197095538767E-4</v>
      </c>
      <c r="E69">
        <f t="shared" si="1"/>
        <v>-248.30553974776183</v>
      </c>
      <c r="F69">
        <f t="shared" si="2"/>
        <v>41.485098547769383</v>
      </c>
    </row>
    <row r="70" spans="1:6" x14ac:dyDescent="0.2">
      <c r="A70">
        <f t="shared" si="3"/>
        <v>63</v>
      </c>
      <c r="B70">
        <v>15</v>
      </c>
      <c r="C70">
        <f t="shared" si="5"/>
        <v>0.31674541537399081</v>
      </c>
      <c r="D70">
        <f t="shared" si="4"/>
        <v>7.9355965883898261E-4</v>
      </c>
      <c r="E70">
        <f t="shared" si="1"/>
        <v>-107.08472754602789</v>
      </c>
      <c r="F70">
        <f t="shared" si="2"/>
        <v>39.677982941949132</v>
      </c>
    </row>
    <row r="71" spans="1:6" x14ac:dyDescent="0.2">
      <c r="A71">
        <f t="shared" si="3"/>
        <v>64</v>
      </c>
      <c r="B71">
        <v>57</v>
      </c>
      <c r="C71">
        <f t="shared" si="5"/>
        <v>0.3175044655418896</v>
      </c>
      <c r="D71">
        <f t="shared" si="4"/>
        <v>7.5905016789878932E-4</v>
      </c>
      <c r="E71">
        <f t="shared" si="1"/>
        <v>-409.45623306720836</v>
      </c>
      <c r="F71">
        <f t="shared" si="2"/>
        <v>37.952508394939464</v>
      </c>
    </row>
    <row r="72" spans="1:6" x14ac:dyDescent="0.2">
      <c r="A72">
        <f t="shared" si="3"/>
        <v>65</v>
      </c>
      <c r="B72">
        <v>114</v>
      </c>
      <c r="C72">
        <f t="shared" ref="C72:C99" si="6">$B$4*(1-($B$2/($B$2+A72^$B$3))^$B$1)</f>
        <v>0.31823056200871819</v>
      </c>
      <c r="D72">
        <f t="shared" si="4"/>
        <v>7.260964668285852E-4</v>
      </c>
      <c r="E72">
        <f t="shared" si="1"/>
        <v>-823.97235524035375</v>
      </c>
      <c r="F72">
        <f t="shared" si="2"/>
        <v>36.304823341429262</v>
      </c>
    </row>
    <row r="73" spans="1:6" x14ac:dyDescent="0.2">
      <c r="A73">
        <f t="shared" si="3"/>
        <v>66</v>
      </c>
      <c r="B73">
        <v>93</v>
      </c>
      <c r="C73">
        <f t="shared" si="6"/>
        <v>0.3189251873675657</v>
      </c>
      <c r="D73">
        <f t="shared" si="4"/>
        <v>6.9462535884751153E-4</v>
      </c>
      <c r="E73">
        <f t="shared" ref="E73:E99" si="7">B73*IFERROR(LN(D73),-10000)</f>
        <v>-676.30882560751479</v>
      </c>
      <c r="F73">
        <f t="shared" ref="F73:F99" si="8">D73*50000</f>
        <v>34.731267942375574</v>
      </c>
    </row>
    <row r="74" spans="1:6" x14ac:dyDescent="0.2">
      <c r="A74">
        <f t="shared" ref="A74:A99" si="9">A73+1</f>
        <v>67</v>
      </c>
      <c r="B74">
        <v>85</v>
      </c>
      <c r="C74">
        <f t="shared" si="6"/>
        <v>0.31958975464471118</v>
      </c>
      <c r="D74">
        <f t="shared" ref="D74:D98" si="10">C74-C73</f>
        <v>6.6456727714547803E-4</v>
      </c>
      <c r="E74">
        <f t="shared" si="7"/>
        <v>-621.89182741463537</v>
      </c>
      <c r="F74">
        <f t="shared" si="8"/>
        <v>33.228363857273905</v>
      </c>
    </row>
    <row r="75" spans="1:6" x14ac:dyDescent="0.2">
      <c r="A75">
        <f t="shared" si="9"/>
        <v>68</v>
      </c>
      <c r="B75">
        <v>32</v>
      </c>
      <c r="C75">
        <f t="shared" si="6"/>
        <v>0.32022561073699701</v>
      </c>
      <c r="D75">
        <f t="shared" si="10"/>
        <v>6.3585609228583584E-4</v>
      </c>
      <c r="E75">
        <f t="shared" si="7"/>
        <v>-235.53722528697256</v>
      </c>
      <c r="F75">
        <f t="shared" si="8"/>
        <v>31.792804614291793</v>
      </c>
    </row>
    <row r="76" spans="1:6" x14ac:dyDescent="0.2">
      <c r="A76">
        <f t="shared" si="9"/>
        <v>69</v>
      </c>
      <c r="B76">
        <v>19</v>
      </c>
      <c r="C76">
        <f t="shared" si="6"/>
        <v>0.32083403966776808</v>
      </c>
      <c r="D76">
        <f t="shared" si="10"/>
        <v>6.0842893077106552E-4</v>
      </c>
      <c r="E76">
        <f t="shared" si="7"/>
        <v>-140.6879784832914</v>
      </c>
      <c r="F76">
        <f t="shared" si="8"/>
        <v>30.421446538553276</v>
      </c>
    </row>
    <row r="77" spans="1:6" x14ac:dyDescent="0.2">
      <c r="A77">
        <f t="shared" si="9"/>
        <v>70</v>
      </c>
      <c r="B77">
        <v>18</v>
      </c>
      <c r="C77">
        <f t="shared" si="6"/>
        <v>0.32141626567181902</v>
      </c>
      <c r="D77">
        <f t="shared" si="10"/>
        <v>5.8222600405094527E-4</v>
      </c>
      <c r="E77">
        <f t="shared" si="7"/>
        <v>-134.07573352498474</v>
      </c>
      <c r="F77">
        <f t="shared" si="8"/>
        <v>29.111300202547262</v>
      </c>
    </row>
    <row r="78" spans="1:6" x14ac:dyDescent="0.2">
      <c r="A78">
        <f t="shared" si="9"/>
        <v>71</v>
      </c>
      <c r="B78">
        <v>45</v>
      </c>
      <c r="C78">
        <f t="shared" si="6"/>
        <v>0.32197345611911343</v>
      </c>
      <c r="D78">
        <f t="shared" si="10"/>
        <v>5.5719044729440892E-4</v>
      </c>
      <c r="E78">
        <f t="shared" si="7"/>
        <v>-337.167155714807</v>
      </c>
      <c r="F78">
        <f t="shared" si="8"/>
        <v>27.859522364720448</v>
      </c>
    </row>
    <row r="79" spans="1:6" x14ac:dyDescent="0.2">
      <c r="A79">
        <f t="shared" si="9"/>
        <v>72</v>
      </c>
      <c r="B79">
        <v>89</v>
      </c>
      <c r="C79">
        <f t="shared" si="6"/>
        <v>0.32250672428642457</v>
      </c>
      <c r="D79">
        <f t="shared" si="10"/>
        <v>5.3326816731114057E-4</v>
      </c>
      <c r="E79">
        <f t="shared" si="7"/>
        <v>-670.74726576237128</v>
      </c>
      <c r="F79">
        <f t="shared" si="8"/>
        <v>26.663408365557029</v>
      </c>
    </row>
    <row r="80" spans="1:6" x14ac:dyDescent="0.2">
      <c r="A80">
        <f t="shared" si="9"/>
        <v>73</v>
      </c>
      <c r="B80">
        <v>51</v>
      </c>
      <c r="C80">
        <f t="shared" si="6"/>
        <v>0.32301713198546311</v>
      </c>
      <c r="D80">
        <f t="shared" si="10"/>
        <v>5.1040769903853977E-4</v>
      </c>
      <c r="E80">
        <f t="shared" si="7"/>
        <v>-386.59533782793949</v>
      </c>
      <c r="F80">
        <f t="shared" si="8"/>
        <v>25.520384951926989</v>
      </c>
    </row>
    <row r="81" spans="1:6" x14ac:dyDescent="0.2">
      <c r="A81">
        <f t="shared" si="9"/>
        <v>74</v>
      </c>
      <c r="B81">
        <v>8</v>
      </c>
      <c r="C81">
        <f t="shared" si="6"/>
        <v>0.3235056920555282</v>
      </c>
      <c r="D81">
        <f t="shared" si="10"/>
        <v>4.8856007006509161E-4</v>
      </c>
      <c r="E81">
        <f t="shared" si="7"/>
        <v>-60.992385005103742</v>
      </c>
      <c r="F81">
        <f t="shared" si="8"/>
        <v>24.42800350325458</v>
      </c>
    </row>
    <row r="82" spans="1:6" x14ac:dyDescent="0.2">
      <c r="A82">
        <f t="shared" si="9"/>
        <v>75</v>
      </c>
      <c r="B82">
        <v>15</v>
      </c>
      <c r="C82">
        <f t="shared" si="6"/>
        <v>0.32397337072821419</v>
      </c>
      <c r="D82">
        <f t="shared" si="10"/>
        <v>4.6767867268598939E-4</v>
      </c>
      <c r="E82">
        <f t="shared" si="7"/>
        <v>-115.01593642030474</v>
      </c>
      <c r="F82">
        <f t="shared" si="8"/>
        <v>23.383933634299471</v>
      </c>
    </row>
    <row r="83" spans="1:6" x14ac:dyDescent="0.2">
      <c r="A83">
        <f t="shared" si="9"/>
        <v>76</v>
      </c>
      <c r="B83">
        <v>9</v>
      </c>
      <c r="C83">
        <f t="shared" si="6"/>
        <v>0.32442108987125007</v>
      </c>
      <c r="D83">
        <f t="shared" si="10"/>
        <v>4.4771914303587401E-4</v>
      </c>
      <c r="E83">
        <f t="shared" si="7"/>
        <v>-69.40209991506913</v>
      </c>
      <c r="F83">
        <f t="shared" si="8"/>
        <v>22.385957151793701</v>
      </c>
    </row>
    <row r="84" spans="1:6" x14ac:dyDescent="0.2">
      <c r="A84">
        <f t="shared" si="9"/>
        <v>77</v>
      </c>
      <c r="B84">
        <v>8</v>
      </c>
      <c r="C84">
        <f t="shared" si="6"/>
        <v>0.32484972911811183</v>
      </c>
      <c r="D84">
        <f t="shared" si="10"/>
        <v>4.2863924686176169E-4</v>
      </c>
      <c r="E84">
        <f t="shared" si="7"/>
        <v>-62.039159273687588</v>
      </c>
      <c r="F84">
        <f t="shared" si="8"/>
        <v>21.431962343088085</v>
      </c>
    </row>
    <row r="85" spans="1:6" x14ac:dyDescent="0.2">
      <c r="A85">
        <f t="shared" si="9"/>
        <v>78</v>
      </c>
      <c r="B85">
        <v>26</v>
      </c>
      <c r="C85">
        <f t="shared" si="6"/>
        <v>0.32526012788965258</v>
      </c>
      <c r="D85">
        <f t="shared" si="10"/>
        <v>4.1039877154075421E-4</v>
      </c>
      <c r="E85">
        <f t="shared" si="7"/>
        <v>-202.75791269328252</v>
      </c>
      <c r="F85">
        <f t="shared" si="8"/>
        <v>20.51993857703771</v>
      </c>
    </row>
    <row r="86" spans="1:6" x14ac:dyDescent="0.2">
      <c r="A86">
        <f t="shared" si="9"/>
        <v>79</v>
      </c>
      <c r="B86">
        <v>66</v>
      </c>
      <c r="C86">
        <f t="shared" si="6"/>
        <v>0.32565308731361786</v>
      </c>
      <c r="D86">
        <f t="shared" si="10"/>
        <v>3.9295942396527783E-4</v>
      </c>
      <c r="E86">
        <f t="shared" si="7"/>
        <v>-517.55907708998006</v>
      </c>
      <c r="F86">
        <f t="shared" si="8"/>
        <v>19.647971198263892</v>
      </c>
    </row>
    <row r="87" spans="1:6" x14ac:dyDescent="0.2">
      <c r="A87">
        <f t="shared" si="9"/>
        <v>80</v>
      </c>
      <c r="B87">
        <v>37</v>
      </c>
      <c r="C87">
        <f t="shared" si="6"/>
        <v>0.32602937204756649</v>
      </c>
      <c r="D87">
        <f t="shared" si="10"/>
        <v>3.762847339486286E-4</v>
      </c>
      <c r="E87">
        <f t="shared" si="7"/>
        <v>-291.75108391072251</v>
      </c>
      <c r="F87">
        <f t="shared" si="8"/>
        <v>18.814236697431429</v>
      </c>
    </row>
    <row r="88" spans="1:6" x14ac:dyDescent="0.2">
      <c r="A88">
        <f t="shared" si="9"/>
        <v>81</v>
      </c>
      <c r="B88">
        <v>7</v>
      </c>
      <c r="C88">
        <f t="shared" si="6"/>
        <v>0.32638971201039124</v>
      </c>
      <c r="D88">
        <f t="shared" si="10"/>
        <v>3.6033996282475167E-4</v>
      </c>
      <c r="E88">
        <f t="shared" si="7"/>
        <v>-55.499238416607078</v>
      </c>
      <c r="F88">
        <f t="shared" si="8"/>
        <v>18.016998141237583</v>
      </c>
    </row>
    <row r="89" spans="1:6" x14ac:dyDescent="0.2">
      <c r="A89">
        <f t="shared" si="9"/>
        <v>82</v>
      </c>
      <c r="B89">
        <v>12</v>
      </c>
      <c r="C89">
        <f t="shared" si="6"/>
        <v>0.32673480402733168</v>
      </c>
      <c r="D89">
        <f t="shared" si="10"/>
        <v>3.4509201694044034E-4</v>
      </c>
      <c r="E89">
        <f t="shared" si="7"/>
        <v>-95.660393528710188</v>
      </c>
      <c r="F89">
        <f t="shared" si="8"/>
        <v>17.254600847022019</v>
      </c>
    </row>
    <row r="90" spans="1:6" x14ac:dyDescent="0.2">
      <c r="A90">
        <f t="shared" si="9"/>
        <v>83</v>
      </c>
      <c r="B90">
        <v>8</v>
      </c>
      <c r="C90">
        <f t="shared" si="6"/>
        <v>0.32706531339308303</v>
      </c>
      <c r="D90">
        <f t="shared" si="10"/>
        <v>3.3050936575135248E-4</v>
      </c>
      <c r="E90">
        <f t="shared" si="7"/>
        <v>-64.119004487567224</v>
      </c>
      <c r="F90">
        <f t="shared" si="8"/>
        <v>16.525468287567623</v>
      </c>
    </row>
    <row r="91" spans="1:6" x14ac:dyDescent="0.2">
      <c r="A91">
        <f t="shared" si="9"/>
        <v>84</v>
      </c>
      <c r="B91">
        <v>4</v>
      </c>
      <c r="C91">
        <f t="shared" si="6"/>
        <v>0.32738187535734414</v>
      </c>
      <c r="D91">
        <f t="shared" si="10"/>
        <v>3.1656196426110839E-4</v>
      </c>
      <c r="E91">
        <f t="shared" si="7"/>
        <v>-32.231966223545712</v>
      </c>
      <c r="F91">
        <f t="shared" si="8"/>
        <v>15.828098213055419</v>
      </c>
    </row>
    <row r="92" spans="1:6" x14ac:dyDescent="0.2">
      <c r="A92">
        <f t="shared" si="9"/>
        <v>85</v>
      </c>
      <c r="B92">
        <v>10</v>
      </c>
      <c r="C92">
        <f t="shared" si="6"/>
        <v>0.32768509653689393</v>
      </c>
      <c r="D92">
        <f t="shared" si="10"/>
        <v>3.0322117954978411E-4</v>
      </c>
      <c r="E92">
        <f t="shared" si="7"/>
        <v>-81.010480532393075</v>
      </c>
      <c r="F92">
        <f t="shared" si="8"/>
        <v>15.161058977489205</v>
      </c>
    </row>
    <row r="93" spans="1:6" x14ac:dyDescent="0.2">
      <c r="A93">
        <f t="shared" si="9"/>
        <v>86</v>
      </c>
      <c r="B93">
        <v>21</v>
      </c>
      <c r="C93">
        <f t="shared" si="6"/>
        <v>0.32797555625805686</v>
      </c>
      <c r="D93">
        <f t="shared" si="10"/>
        <v>2.9045972116292784E-4</v>
      </c>
      <c r="E93">
        <f t="shared" si="7"/>
        <v>-171.02495854015925</v>
      </c>
      <c r="F93">
        <f t="shared" si="8"/>
        <v>14.522986058146392</v>
      </c>
    </row>
    <row r="94" spans="1:6" x14ac:dyDescent="0.2">
      <c r="A94">
        <f t="shared" si="9"/>
        <v>87</v>
      </c>
      <c r="B94">
        <v>11</v>
      </c>
      <c r="C94">
        <f t="shared" si="6"/>
        <v>0.32825380783319463</v>
      </c>
      <c r="D94">
        <f t="shared" si="10"/>
        <v>2.7825157513777787E-4</v>
      </c>
      <c r="E94">
        <f t="shared" si="7"/>
        <v>-90.056833976473371</v>
      </c>
      <c r="F94">
        <f t="shared" si="8"/>
        <v>13.912578756888895</v>
      </c>
    </row>
    <row r="95" spans="1:6" x14ac:dyDescent="0.2">
      <c r="A95">
        <f t="shared" si="9"/>
        <v>88</v>
      </c>
      <c r="B95">
        <v>4</v>
      </c>
      <c r="C95">
        <f t="shared" si="6"/>
        <v>0.32852037977466203</v>
      </c>
      <c r="D95">
        <f t="shared" si="10"/>
        <v>2.6657194146739727E-4</v>
      </c>
      <c r="E95">
        <f t="shared" si="7"/>
        <v>-32.919465606268425</v>
      </c>
      <c r="F95">
        <f t="shared" si="8"/>
        <v>13.328597073369863</v>
      </c>
    </row>
    <row r="96" spans="1:6" x14ac:dyDescent="0.2">
      <c r="A96">
        <f t="shared" si="9"/>
        <v>89</v>
      </c>
      <c r="B96">
        <v>6</v>
      </c>
      <c r="C96">
        <f t="shared" si="6"/>
        <v>0.32877577694946664</v>
      </c>
      <c r="D96">
        <f t="shared" si="10"/>
        <v>2.5539717480460578E-4</v>
      </c>
      <c r="E96">
        <f t="shared" si="7"/>
        <v>-49.636144057636365</v>
      </c>
      <c r="F96">
        <f t="shared" si="8"/>
        <v>12.769858740230289</v>
      </c>
    </row>
    <row r="97" spans="1:6" x14ac:dyDescent="0.2">
      <c r="A97">
        <f t="shared" si="9"/>
        <v>90</v>
      </c>
      <c r="B97">
        <v>4</v>
      </c>
      <c r="C97">
        <f t="shared" si="6"/>
        <v>0.32902048167769726</v>
      </c>
      <c r="D97">
        <f t="shared" si="10"/>
        <v>2.4470472823062694E-4</v>
      </c>
      <c r="E97">
        <f t="shared" si="7"/>
        <v>-33.261833060566119</v>
      </c>
      <c r="F97">
        <f t="shared" si="8"/>
        <v>12.235236411531346</v>
      </c>
    </row>
    <row r="98" spans="1:6" x14ac:dyDescent="0.2">
      <c r="A98">
        <f t="shared" si="9"/>
        <v>91</v>
      </c>
      <c r="B98">
        <v>3</v>
      </c>
      <c r="C98">
        <f t="shared" si="6"/>
        <v>0.32925495477761169</v>
      </c>
      <c r="D98">
        <f t="shared" si="10"/>
        <v>2.3447309991442289E-4</v>
      </c>
      <c r="E98">
        <f t="shared" si="7"/>
        <v>-25.074509067529128</v>
      </c>
      <c r="F98">
        <f t="shared" si="8"/>
        <v>11.723654995721144</v>
      </c>
    </row>
    <row r="99" spans="1:6" x14ac:dyDescent="0.2">
      <c r="A99">
        <f t="shared" si="9"/>
        <v>92</v>
      </c>
      <c r="B99">
        <v>4</v>
      </c>
      <c r="C99">
        <f t="shared" si="6"/>
        <v>0.32947963656011831</v>
      </c>
      <c r="D99">
        <f>C99-C98</f>
        <v>2.2468178250661941E-4</v>
      </c>
      <c r="E99">
        <f t="shared" si="7"/>
        <v>-33.603301827186485</v>
      </c>
      <c r="F99">
        <f t="shared" si="8"/>
        <v>11.234089125330971</v>
      </c>
    </row>
    <row r="100" spans="1:6" x14ac:dyDescent="0.2">
      <c r="E100">
        <f>(50000-SUM(B8:B99))*IFERROR(LN(1-$C$99),-10000)</f>
        <v>-13400.382638803041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0124-5E02-E24C-A7A7-A8CB45376C9D}">
  <dimension ref="A1:F100"/>
  <sheetViews>
    <sheetView workbookViewId="0">
      <selection activeCell="B1" sqref="B1"/>
    </sheetView>
  </sheetViews>
  <sheetFormatPr baseColWidth="10" defaultRowHeight="15" x14ac:dyDescent="0.2"/>
  <sheetData>
    <row r="1" spans="1:6" x14ac:dyDescent="0.2">
      <c r="A1" t="s">
        <v>14</v>
      </c>
      <c r="B1">
        <v>5.9461997176370358E-2</v>
      </c>
      <c r="D1" t="s">
        <v>8</v>
      </c>
      <c r="E1">
        <f>SUM(E8:E100)</f>
        <v>-96604.935436205313</v>
      </c>
      <c r="F1" s="2" t="s">
        <v>11</v>
      </c>
    </row>
    <row r="2" spans="1:6" x14ac:dyDescent="0.2">
      <c r="A2" t="s">
        <v>12</v>
      </c>
      <c r="B2">
        <v>0.94177801850670029</v>
      </c>
      <c r="D2" t="s">
        <v>40</v>
      </c>
      <c r="E2" s="5">
        <f>-2*E1+3*LN(50000)</f>
        <v>193242.33020726385</v>
      </c>
    </row>
    <row r="3" spans="1:6" x14ac:dyDescent="0.2">
      <c r="A3" t="s">
        <v>13</v>
      </c>
      <c r="B3">
        <v>0.33447465596367415</v>
      </c>
    </row>
    <row r="7" spans="1:6" x14ac:dyDescent="0.2">
      <c r="A7" t="s">
        <v>0</v>
      </c>
      <c r="B7" t="s">
        <v>1</v>
      </c>
      <c r="C7" t="s">
        <v>5</v>
      </c>
      <c r="D7" t="s">
        <v>9</v>
      </c>
      <c r="E7" t="s">
        <v>8</v>
      </c>
      <c r="F7" t="s">
        <v>10</v>
      </c>
    </row>
    <row r="8" spans="1:6" x14ac:dyDescent="0.2">
      <c r="A8">
        <v>1</v>
      </c>
      <c r="B8">
        <v>1091</v>
      </c>
      <c r="C8">
        <f>$B$3*(1-EXP(-$B$1*A8^$B$2))</f>
        <v>1.9308773063117266E-2</v>
      </c>
      <c r="D8">
        <f>C8</f>
        <v>1.9308773063117266E-2</v>
      </c>
      <c r="E8">
        <f>B8*IFERROR(LN(D8),-10000)</f>
        <v>-4306.3905343361839</v>
      </c>
      <c r="F8">
        <f>D8*50000</f>
        <v>965.43865315586334</v>
      </c>
    </row>
    <row r="9" spans="1:6" x14ac:dyDescent="0.2">
      <c r="A9">
        <f>A8+1</f>
        <v>2</v>
      </c>
      <c r="B9">
        <v>1062</v>
      </c>
      <c r="C9">
        <f t="shared" ref="C9:C72" si="0">$B$3*(1-EXP(-$B$1*A9^$B$2))</f>
        <v>3.6102692546933227E-2</v>
      </c>
      <c r="D9">
        <f>C9-C8</f>
        <v>1.679391948381596E-2</v>
      </c>
      <c r="E9">
        <f t="shared" ref="E9:E72" si="1">B9*IFERROR(LN(D9),-10000)</f>
        <v>-4340.1161739761474</v>
      </c>
      <c r="F9">
        <f t="shared" ref="F9:F72" si="2">D9*50000</f>
        <v>839.69597419079798</v>
      </c>
    </row>
    <row r="10" spans="1:6" x14ac:dyDescent="0.2">
      <c r="A10">
        <f t="shared" ref="A10:A73" si="3">A9+1</f>
        <v>3</v>
      </c>
      <c r="B10">
        <v>800</v>
      </c>
      <c r="C10">
        <f t="shared" si="0"/>
        <v>5.1536588453500981E-2</v>
      </c>
      <c r="D10">
        <f t="shared" ref="D10:D73" si="4">C10-C9</f>
        <v>1.5433895906567754E-2</v>
      </c>
      <c r="E10">
        <f t="shared" si="1"/>
        <v>-3336.9513243143729</v>
      </c>
      <c r="F10">
        <f t="shared" si="2"/>
        <v>771.69479532838773</v>
      </c>
    </row>
    <row r="11" spans="1:6" x14ac:dyDescent="0.2">
      <c r="A11">
        <f t="shared" si="3"/>
        <v>4</v>
      </c>
      <c r="B11">
        <v>303</v>
      </c>
      <c r="C11">
        <f t="shared" si="0"/>
        <v>6.5892676283900817E-2</v>
      </c>
      <c r="D11">
        <f t="shared" si="4"/>
        <v>1.4356087830399836E-2</v>
      </c>
      <c r="E11">
        <f t="shared" si="1"/>
        <v>-1285.8050998695237</v>
      </c>
      <c r="F11">
        <f t="shared" si="2"/>
        <v>717.80439151999178</v>
      </c>
    </row>
    <row r="12" spans="1:6" x14ac:dyDescent="0.2">
      <c r="A12">
        <f t="shared" si="3"/>
        <v>5</v>
      </c>
      <c r="B12">
        <v>447</v>
      </c>
      <c r="C12">
        <f t="shared" si="0"/>
        <v>7.9326338222138734E-2</v>
      </c>
      <c r="D12">
        <f t="shared" si="4"/>
        <v>1.3433661938237917E-2</v>
      </c>
      <c r="E12">
        <f t="shared" si="1"/>
        <v>-1926.5662617806738</v>
      </c>
      <c r="F12">
        <f t="shared" si="2"/>
        <v>671.68309691189586</v>
      </c>
    </row>
    <row r="13" spans="1:6" x14ac:dyDescent="0.2">
      <c r="A13">
        <f t="shared" si="3"/>
        <v>6</v>
      </c>
      <c r="B13">
        <v>332</v>
      </c>
      <c r="C13">
        <f t="shared" si="0"/>
        <v>9.194306390703276E-2</v>
      </c>
      <c r="D13">
        <f t="shared" si="4"/>
        <v>1.2616725684894026E-2</v>
      </c>
      <c r="E13">
        <f t="shared" si="1"/>
        <v>-1451.7469941130266</v>
      </c>
      <c r="F13">
        <f t="shared" si="2"/>
        <v>630.83628424470123</v>
      </c>
    </row>
    <row r="14" spans="1:6" x14ac:dyDescent="0.2">
      <c r="A14">
        <f t="shared" si="3"/>
        <v>7</v>
      </c>
      <c r="B14">
        <v>318</v>
      </c>
      <c r="C14">
        <f t="shared" si="0"/>
        <v>0.10382244088364061</v>
      </c>
      <c r="D14">
        <f t="shared" si="4"/>
        <v>1.1879376976607847E-2</v>
      </c>
      <c r="E14">
        <f t="shared" si="1"/>
        <v>-1409.6785482112375</v>
      </c>
      <c r="F14">
        <f t="shared" si="2"/>
        <v>593.9688488303924</v>
      </c>
    </row>
    <row r="15" spans="1:6" x14ac:dyDescent="0.2">
      <c r="A15">
        <f t="shared" si="3"/>
        <v>8</v>
      </c>
      <c r="B15">
        <v>491</v>
      </c>
      <c r="C15">
        <f t="shared" si="0"/>
        <v>0.11502837083831195</v>
      </c>
      <c r="D15">
        <f t="shared" si="4"/>
        <v>1.1205929954671345E-2</v>
      </c>
      <c r="E15">
        <f t="shared" si="1"/>
        <v>-2205.2342806535817</v>
      </c>
      <c r="F15">
        <f t="shared" si="2"/>
        <v>560.29649773356732</v>
      </c>
    </row>
    <row r="16" spans="1:6" x14ac:dyDescent="0.2">
      <c r="A16">
        <f t="shared" si="3"/>
        <v>9</v>
      </c>
      <c r="B16">
        <v>532</v>
      </c>
      <c r="C16">
        <f t="shared" si="0"/>
        <v>0.12561425841883261</v>
      </c>
      <c r="D16">
        <f t="shared" si="4"/>
        <v>1.0585887580520661E-2</v>
      </c>
      <c r="E16">
        <f t="shared" si="1"/>
        <v>-2419.6602354276397</v>
      </c>
      <c r="F16">
        <f t="shared" si="2"/>
        <v>529.29437902603308</v>
      </c>
    </row>
    <row r="17" spans="1:6" x14ac:dyDescent="0.2">
      <c r="A17">
        <f t="shared" si="3"/>
        <v>10</v>
      </c>
      <c r="B17">
        <v>344</v>
      </c>
      <c r="C17">
        <f t="shared" si="0"/>
        <v>0.1356259732859624</v>
      </c>
      <c r="D17">
        <f t="shared" si="4"/>
        <v>1.001171486712979E-2</v>
      </c>
      <c r="E17">
        <f t="shared" si="1"/>
        <v>-1583.7757884160003</v>
      </c>
      <c r="F17">
        <f t="shared" si="2"/>
        <v>500.5857433564895</v>
      </c>
    </row>
    <row r="18" spans="1:6" x14ac:dyDescent="0.2">
      <c r="A18">
        <f t="shared" si="3"/>
        <v>11</v>
      </c>
      <c r="B18">
        <v>757</v>
      </c>
      <c r="C18">
        <f t="shared" si="0"/>
        <v>0.14510368970699836</v>
      </c>
      <c r="D18">
        <f t="shared" si="4"/>
        <v>9.4777164210359532E-3</v>
      </c>
      <c r="E18">
        <f t="shared" si="1"/>
        <v>-3526.7205898211378</v>
      </c>
      <c r="F18">
        <f t="shared" si="2"/>
        <v>473.88582105179768</v>
      </c>
    </row>
    <row r="19" spans="1:6" x14ac:dyDescent="0.2">
      <c r="A19">
        <f t="shared" si="3"/>
        <v>12</v>
      </c>
      <c r="B19">
        <v>679</v>
      </c>
      <c r="C19">
        <f t="shared" si="0"/>
        <v>0.15408310468570016</v>
      </c>
      <c r="D19">
        <f t="shared" si="4"/>
        <v>8.9794149787018052E-3</v>
      </c>
      <c r="E19">
        <f t="shared" si="1"/>
        <v>-3200.005150685166</v>
      </c>
      <c r="F19">
        <f t="shared" si="2"/>
        <v>448.97074893509028</v>
      </c>
    </row>
    <row r="20" spans="1:6" x14ac:dyDescent="0.2">
      <c r="A20">
        <f t="shared" si="3"/>
        <v>13</v>
      </c>
      <c r="B20">
        <v>616</v>
      </c>
      <c r="C20">
        <f t="shared" si="0"/>
        <v>0.16259628641305299</v>
      </c>
      <c r="D20">
        <f t="shared" si="4"/>
        <v>8.5131817273528254E-3</v>
      </c>
      <c r="E20">
        <f t="shared" si="1"/>
        <v>-2935.9419475650316</v>
      </c>
      <c r="F20">
        <f t="shared" si="2"/>
        <v>425.65908636764129</v>
      </c>
    </row>
    <row r="21" spans="1:6" x14ac:dyDescent="0.2">
      <c r="A21">
        <f t="shared" si="3"/>
        <v>14</v>
      </c>
      <c r="B21">
        <v>605</v>
      </c>
      <c r="C21">
        <f t="shared" si="0"/>
        <v>0.1706722899268433</v>
      </c>
      <c r="D21">
        <f t="shared" si="4"/>
        <v>8.0760035137903141E-3</v>
      </c>
      <c r="E21">
        <f t="shared" si="1"/>
        <v>-2915.4091767819323</v>
      </c>
      <c r="F21">
        <f t="shared" si="2"/>
        <v>403.8001756895157</v>
      </c>
    </row>
    <row r="22" spans="1:6" x14ac:dyDescent="0.2">
      <c r="A22">
        <f t="shared" si="3"/>
        <v>15</v>
      </c>
      <c r="B22">
        <v>653</v>
      </c>
      <c r="C22">
        <f t="shared" si="0"/>
        <v>0.17833761920766902</v>
      </c>
      <c r="D22">
        <f t="shared" si="4"/>
        <v>7.6653292808257223E-3</v>
      </c>
      <c r="E22">
        <f t="shared" si="1"/>
        <v>-3180.7942189957107</v>
      </c>
      <c r="F22">
        <f t="shared" si="2"/>
        <v>383.2664640412861</v>
      </c>
    </row>
    <row r="23" spans="1:6" x14ac:dyDescent="0.2">
      <c r="A23">
        <f t="shared" si="3"/>
        <v>16</v>
      </c>
      <c r="B23">
        <v>654</v>
      </c>
      <c r="C23">
        <f t="shared" si="0"/>
        <v>0.1856165839736176</v>
      </c>
      <c r="D23">
        <f t="shared" si="4"/>
        <v>7.2789647659485812E-3</v>
      </c>
      <c r="E23">
        <f t="shared" si="1"/>
        <v>-3219.4893756046213</v>
      </c>
      <c r="F23">
        <f t="shared" si="2"/>
        <v>363.94823829742904</v>
      </c>
    </row>
    <row r="24" spans="1:6" x14ac:dyDescent="0.2">
      <c r="A24">
        <f t="shared" si="3"/>
        <v>17</v>
      </c>
      <c r="B24">
        <v>394</v>
      </c>
      <c r="C24">
        <f t="shared" si="0"/>
        <v>0.19253158185621594</v>
      </c>
      <c r="D24">
        <f t="shared" si="4"/>
        <v>6.9149978825983338E-3</v>
      </c>
      <c r="E24">
        <f t="shared" si="1"/>
        <v>-1959.7806723074257</v>
      </c>
      <c r="F24">
        <f t="shared" si="2"/>
        <v>345.7498941299167</v>
      </c>
    </row>
    <row r="25" spans="1:6" x14ac:dyDescent="0.2">
      <c r="A25">
        <f t="shared" si="3"/>
        <v>18</v>
      </c>
      <c r="B25">
        <v>502</v>
      </c>
      <c r="C25">
        <f t="shared" si="0"/>
        <v>0.19910332618485563</v>
      </c>
      <c r="D25">
        <f t="shared" si="4"/>
        <v>6.5717443286396893E-3</v>
      </c>
      <c r="E25">
        <f t="shared" si="1"/>
        <v>-2522.5379433115509</v>
      </c>
      <c r="F25">
        <f t="shared" si="2"/>
        <v>328.58721643198447</v>
      </c>
    </row>
    <row r="26" spans="1:6" x14ac:dyDescent="0.2">
      <c r="A26">
        <f t="shared" si="3"/>
        <v>19</v>
      </c>
      <c r="B26">
        <v>348</v>
      </c>
      <c r="C26">
        <f t="shared" si="0"/>
        <v>0.20535103313765515</v>
      </c>
      <c r="D26">
        <f t="shared" si="4"/>
        <v>6.2477069527995255E-3</v>
      </c>
      <c r="E26">
        <f t="shared" si="1"/>
        <v>-1766.2881879967513</v>
      </c>
      <c r="F26">
        <f t="shared" si="2"/>
        <v>312.38534763997626</v>
      </c>
    </row>
    <row r="27" spans="1:6" x14ac:dyDescent="0.2">
      <c r="A27">
        <f t="shared" si="3"/>
        <v>20</v>
      </c>
      <c r="B27">
        <v>238</v>
      </c>
      <c r="C27">
        <f t="shared" si="0"/>
        <v>0.21129257787497893</v>
      </c>
      <c r="D27">
        <f t="shared" si="4"/>
        <v>5.9415447373237784E-3</v>
      </c>
      <c r="E27">
        <f t="shared" si="1"/>
        <v>-1219.9370971854578</v>
      </c>
      <c r="F27">
        <f t="shared" si="2"/>
        <v>297.07723686618891</v>
      </c>
    </row>
    <row r="28" spans="1:6" x14ac:dyDescent="0.2">
      <c r="A28">
        <f t="shared" si="3"/>
        <v>21</v>
      </c>
      <c r="B28">
        <v>204</v>
      </c>
      <c r="C28">
        <f t="shared" si="0"/>
        <v>0.21694462654012098</v>
      </c>
      <c r="D28">
        <f t="shared" si="4"/>
        <v>5.6520486651420454E-3</v>
      </c>
      <c r="E28">
        <f t="shared" si="1"/>
        <v>-1055.850389604846</v>
      </c>
      <c r="F28">
        <f t="shared" si="2"/>
        <v>282.60243325710229</v>
      </c>
    </row>
    <row r="29" spans="1:6" x14ac:dyDescent="0.2">
      <c r="A29">
        <f t="shared" si="3"/>
        <v>22</v>
      </c>
      <c r="B29">
        <v>326</v>
      </c>
      <c r="C29">
        <f t="shared" si="0"/>
        <v>0.22232274916208999</v>
      </c>
      <c r="D29">
        <f t="shared" si="4"/>
        <v>5.378122621969017E-3</v>
      </c>
      <c r="E29">
        <f t="shared" si="1"/>
        <v>-1703.4855901585547</v>
      </c>
      <c r="F29">
        <f t="shared" si="2"/>
        <v>268.90613109845083</v>
      </c>
    </row>
    <row r="30" spans="1:6" x14ac:dyDescent="0.2">
      <c r="A30">
        <f t="shared" si="3"/>
        <v>23</v>
      </c>
      <c r="B30">
        <v>464</v>
      </c>
      <c r="C30">
        <f t="shared" si="0"/>
        <v>0.22744151721363776</v>
      </c>
      <c r="D30">
        <f t="shared" si="4"/>
        <v>5.1187680515477618E-3</v>
      </c>
      <c r="E30">
        <f t="shared" si="1"/>
        <v>-2447.52644849026</v>
      </c>
      <c r="F30">
        <f t="shared" si="2"/>
        <v>255.9384025773881</v>
      </c>
    </row>
    <row r="31" spans="1:6" x14ac:dyDescent="0.2">
      <c r="A31">
        <f t="shared" si="3"/>
        <v>24</v>
      </c>
      <c r="B31">
        <v>275</v>
      </c>
      <c r="C31">
        <f t="shared" si="0"/>
        <v>0.23231458867065166</v>
      </c>
      <c r="D31">
        <f t="shared" si="4"/>
        <v>4.8730714570139055E-3</v>
      </c>
      <c r="E31">
        <f t="shared" si="1"/>
        <v>-1464.108484124916</v>
      </c>
      <c r="F31">
        <f t="shared" si="2"/>
        <v>243.65357285069527</v>
      </c>
    </row>
    <row r="32" spans="1:6" x14ac:dyDescent="0.2">
      <c r="A32">
        <f t="shared" si="3"/>
        <v>25</v>
      </c>
      <c r="B32">
        <v>71</v>
      </c>
      <c r="C32">
        <f t="shared" si="0"/>
        <v>0.23695478276504309</v>
      </c>
      <c r="D32">
        <f t="shared" si="4"/>
        <v>4.6401940943914255E-3</v>
      </c>
      <c r="E32">
        <f t="shared" si="1"/>
        <v>-381.48293488810413</v>
      </c>
      <c r="F32">
        <f t="shared" si="2"/>
        <v>232.00970471957129</v>
      </c>
    </row>
    <row r="33" spans="1:6" x14ac:dyDescent="0.2">
      <c r="A33">
        <f t="shared" si="3"/>
        <v>26</v>
      </c>
      <c r="B33">
        <v>84</v>
      </c>
      <c r="C33">
        <f t="shared" si="0"/>
        <v>0.24137414614362318</v>
      </c>
      <c r="D33">
        <f t="shared" si="4"/>
        <v>4.4193633785800934E-3</v>
      </c>
      <c r="E33">
        <f t="shared" si="1"/>
        <v>-455.42780852197342</v>
      </c>
      <c r="F33">
        <f t="shared" si="2"/>
        <v>220.96816892900466</v>
      </c>
    </row>
    <row r="34" spans="1:6" x14ac:dyDescent="0.2">
      <c r="A34">
        <f t="shared" si="3"/>
        <v>27</v>
      </c>
      <c r="B34">
        <v>59</v>
      </c>
      <c r="C34">
        <f t="shared" si="0"/>
        <v>0.24558401178819092</v>
      </c>
      <c r="D34">
        <f t="shared" si="4"/>
        <v>4.2098656445677396E-3</v>
      </c>
      <c r="E34">
        <f t="shared" si="1"/>
        <v>-322.74914816688425</v>
      </c>
      <c r="F34">
        <f t="shared" si="2"/>
        <v>210.49328222838699</v>
      </c>
    </row>
    <row r="35" spans="1:6" x14ac:dyDescent="0.2">
      <c r="A35">
        <f t="shared" si="3"/>
        <v>28</v>
      </c>
      <c r="B35">
        <v>51</v>
      </c>
      <c r="C35">
        <f t="shared" si="0"/>
        <v>0.24959505178213973</v>
      </c>
      <c r="D35">
        <f t="shared" si="4"/>
        <v>4.0110399939488062E-3</v>
      </c>
      <c r="E35">
        <f t="shared" si="1"/>
        <v>-281.45394078003534</v>
      </c>
      <c r="F35">
        <f t="shared" si="2"/>
        <v>200.55199969744029</v>
      </c>
    </row>
    <row r="36" spans="1:6" x14ac:dyDescent="0.2">
      <c r="A36">
        <f t="shared" si="3"/>
        <v>29</v>
      </c>
      <c r="B36">
        <v>136</v>
      </c>
      <c r="C36">
        <f t="shared" si="0"/>
        <v>0.2534173248022808</v>
      </c>
      <c r="D36">
        <f t="shared" si="4"/>
        <v>3.8222730201410704E-3</v>
      </c>
      <c r="E36">
        <f t="shared" si="1"/>
        <v>-757.09976025488174</v>
      </c>
      <c r="F36">
        <f t="shared" si="2"/>
        <v>191.11365100705353</v>
      </c>
    </row>
    <row r="37" spans="1:6" x14ac:dyDescent="0.2">
      <c r="A37">
        <f t="shared" si="3"/>
        <v>30</v>
      </c>
      <c r="B37">
        <v>276</v>
      </c>
      <c r="C37">
        <f t="shared" si="0"/>
        <v>0.25706031905452159</v>
      </c>
      <c r="D37">
        <f t="shared" si="4"/>
        <v>3.6429942522407943E-3</v>
      </c>
      <c r="E37">
        <f t="shared" si="1"/>
        <v>-1549.7260174843284</v>
      </c>
      <c r="F37">
        <f t="shared" si="2"/>
        <v>182.14971261203971</v>
      </c>
    </row>
    <row r="38" spans="1:6" x14ac:dyDescent="0.2">
      <c r="A38">
        <f t="shared" si="3"/>
        <v>31</v>
      </c>
      <c r="B38">
        <v>228</v>
      </c>
      <c r="C38">
        <f t="shared" si="0"/>
        <v>0.2605329912466483</v>
      </c>
      <c r="D38">
        <f t="shared" si="4"/>
        <v>3.4726721921267134E-3</v>
      </c>
      <c r="E38">
        <f t="shared" si="1"/>
        <v>-1291.125444561528</v>
      </c>
      <c r="F38">
        <f t="shared" si="2"/>
        <v>173.63360960633568</v>
      </c>
    </row>
    <row r="39" spans="1:6" x14ac:dyDescent="0.2">
      <c r="A39">
        <f t="shared" si="3"/>
        <v>32</v>
      </c>
      <c r="B39">
        <v>197</v>
      </c>
      <c r="C39">
        <f t="shared" si="0"/>
        <v>0.26384380209220393</v>
      </c>
      <c r="D39">
        <f t="shared" si="4"/>
        <v>3.3108108455556229E-3</v>
      </c>
      <c r="E39">
        <f t="shared" si="1"/>
        <v>-1124.9807437760039</v>
      </c>
      <c r="F39">
        <f t="shared" si="2"/>
        <v>165.54054227778116</v>
      </c>
    </row>
    <row r="40" spans="1:6" x14ac:dyDescent="0.2">
      <c r="A40">
        <f t="shared" si="3"/>
        <v>33</v>
      </c>
      <c r="B40">
        <v>64</v>
      </c>
      <c r="C40">
        <f t="shared" si="0"/>
        <v>0.26700074876012803</v>
      </c>
      <c r="D40">
        <f t="shared" si="4"/>
        <v>3.1569466679240987E-3</v>
      </c>
      <c r="E40">
        <f t="shared" si="1"/>
        <v>-368.52159762087081</v>
      </c>
      <c r="F40">
        <f t="shared" si="2"/>
        <v>157.84733339620493</v>
      </c>
    </row>
    <row r="41" spans="1:6" x14ac:dyDescent="0.2">
      <c r="A41">
        <f t="shared" si="3"/>
        <v>34</v>
      </c>
      <c r="B41">
        <v>38</v>
      </c>
      <c r="C41">
        <f t="shared" si="0"/>
        <v>0.27001139462084672</v>
      </c>
      <c r="D41">
        <f t="shared" si="4"/>
        <v>3.010645860718697E-3</v>
      </c>
      <c r="E41">
        <f t="shared" si="1"/>
        <v>-220.61282475970634</v>
      </c>
      <c r="F41">
        <f t="shared" si="2"/>
        <v>150.53229303593486</v>
      </c>
    </row>
    <row r="42" spans="1:6" x14ac:dyDescent="0.2">
      <c r="A42">
        <f t="shared" si="3"/>
        <v>35</v>
      </c>
      <c r="B42">
        <v>36</v>
      </c>
      <c r="C42">
        <f t="shared" si="0"/>
        <v>0.27288289658746878</v>
      </c>
      <c r="D42">
        <f t="shared" si="4"/>
        <v>2.8715019666220587E-3</v>
      </c>
      <c r="E42">
        <f t="shared" si="1"/>
        <v>-210.70512190022185</v>
      </c>
      <c r="F42">
        <f t="shared" si="2"/>
        <v>143.57509833110294</v>
      </c>
    </row>
    <row r="43" spans="1:6" x14ac:dyDescent="0.2">
      <c r="A43">
        <f t="shared" si="3"/>
        <v>36</v>
      </c>
      <c r="B43">
        <v>117</v>
      </c>
      <c r="C43">
        <f t="shared" si="0"/>
        <v>0.27562203030808924</v>
      </c>
      <c r="D43">
        <f t="shared" si="4"/>
        <v>2.7391337206204569E-3</v>
      </c>
      <c r="E43">
        <f t="shared" si="1"/>
        <v>-690.31328756467872</v>
      </c>
      <c r="F43">
        <f t="shared" si="2"/>
        <v>136.95668603102285</v>
      </c>
    </row>
    <row r="44" spans="1:6" x14ac:dyDescent="0.2">
      <c r="A44">
        <f t="shared" si="3"/>
        <v>37</v>
      </c>
      <c r="B44">
        <v>238</v>
      </c>
      <c r="C44">
        <f t="shared" si="0"/>
        <v>0.27823521342997093</v>
      </c>
      <c r="D44">
        <f t="shared" si="4"/>
        <v>2.6131831218816903E-3</v>
      </c>
      <c r="E44">
        <f t="shared" si="1"/>
        <v>-1415.4303188871861</v>
      </c>
      <c r="F44">
        <f t="shared" si="2"/>
        <v>130.65915609408452</v>
      </c>
    </row>
    <row r="45" spans="1:6" x14ac:dyDescent="0.2">
      <c r="A45">
        <f t="shared" si="3"/>
        <v>38</v>
      </c>
      <c r="B45">
        <v>152</v>
      </c>
      <c r="C45">
        <f t="shared" si="0"/>
        <v>0.28072852712707702</v>
      </c>
      <c r="D45">
        <f t="shared" si="4"/>
        <v>2.4933136971060921E-3</v>
      </c>
      <c r="E45">
        <f t="shared" si="1"/>
        <v>-911.10968298043645</v>
      </c>
      <c r="F45">
        <f t="shared" si="2"/>
        <v>124.6656848553046</v>
      </c>
    </row>
    <row r="46" spans="1:6" x14ac:dyDescent="0.2">
      <c r="A46">
        <f t="shared" si="3"/>
        <v>39</v>
      </c>
      <c r="B46">
        <v>32</v>
      </c>
      <c r="C46">
        <f t="shared" si="0"/>
        <v>0.28310773605789297</v>
      </c>
      <c r="D46">
        <f t="shared" si="4"/>
        <v>2.3792089308159459E-3</v>
      </c>
      <c r="E46">
        <f t="shared" si="1"/>
        <v>-193.31159131392013</v>
      </c>
      <c r="F46">
        <f t="shared" si="2"/>
        <v>118.96044654079729</v>
      </c>
    </row>
    <row r="47" spans="1:6" x14ac:dyDescent="0.2">
      <c r="A47">
        <f t="shared" si="3"/>
        <v>40</v>
      </c>
      <c r="B47">
        <v>44</v>
      </c>
      <c r="C47">
        <f t="shared" si="0"/>
        <v>0.28537830689981508</v>
      </c>
      <c r="D47">
        <f t="shared" si="4"/>
        <v>2.2705708419221149E-3</v>
      </c>
      <c r="E47">
        <f t="shared" si="1"/>
        <v>-267.85985630317219</v>
      </c>
      <c r="F47">
        <f t="shared" si="2"/>
        <v>113.52854209610574</v>
      </c>
    </row>
    <row r="48" spans="1:6" x14ac:dyDescent="0.2">
      <c r="A48">
        <f t="shared" si="3"/>
        <v>41</v>
      </c>
      <c r="B48">
        <v>29</v>
      </c>
      <c r="C48">
        <f t="shared" si="0"/>
        <v>0.2875454255888647</v>
      </c>
      <c r="D48">
        <f t="shared" si="4"/>
        <v>2.1671186890496186E-3</v>
      </c>
      <c r="E48">
        <f t="shared" si="1"/>
        <v>-177.89634681699016</v>
      </c>
      <c r="F48">
        <f t="shared" si="2"/>
        <v>108.35593445248092</v>
      </c>
    </row>
    <row r="49" spans="1:6" x14ac:dyDescent="0.2">
      <c r="A49">
        <f t="shared" si="3"/>
        <v>42</v>
      </c>
      <c r="B49">
        <v>31</v>
      </c>
      <c r="C49">
        <f t="shared" si="0"/>
        <v>0.28961401337856946</v>
      </c>
      <c r="D49">
        <f t="shared" si="4"/>
        <v>2.0685877897047567E-3</v>
      </c>
      <c r="E49">
        <f t="shared" si="1"/>
        <v>-191.60756308342852</v>
      </c>
      <c r="F49">
        <f t="shared" si="2"/>
        <v>103.42938948523783</v>
      </c>
    </row>
    <row r="50" spans="1:6" x14ac:dyDescent="0.2">
      <c r="A50">
        <f t="shared" si="3"/>
        <v>43</v>
      </c>
      <c r="B50">
        <v>102</v>
      </c>
      <c r="C50">
        <f t="shared" si="0"/>
        <v>0.29158874181906352</v>
      </c>
      <c r="D50">
        <f t="shared" si="4"/>
        <v>1.9747284404940668E-3</v>
      </c>
      <c r="E50">
        <f t="shared" si="1"/>
        <v>-635.18708763381892</v>
      </c>
      <c r="F50">
        <f t="shared" si="2"/>
        <v>98.736422024703344</v>
      </c>
    </row>
    <row r="51" spans="1:6" x14ac:dyDescent="0.2">
      <c r="A51">
        <f t="shared" si="3"/>
        <v>44</v>
      </c>
      <c r="B51">
        <v>215</v>
      </c>
      <c r="C51">
        <f t="shared" si="0"/>
        <v>0.293474046746456</v>
      </c>
      <c r="D51">
        <f t="shared" si="4"/>
        <v>1.8853049273924727E-3</v>
      </c>
      <c r="E51">
        <f t="shared" si="1"/>
        <v>-1348.8381267835061</v>
      </c>
      <c r="F51">
        <f t="shared" si="2"/>
        <v>94.26524636962364</v>
      </c>
    </row>
    <row r="52" spans="1:6" x14ac:dyDescent="0.2">
      <c r="A52">
        <f t="shared" si="3"/>
        <v>45</v>
      </c>
      <c r="B52">
        <v>110</v>
      </c>
      <c r="C52">
        <f t="shared" si="0"/>
        <v>0.29527414136299313</v>
      </c>
      <c r="D52">
        <f t="shared" si="4"/>
        <v>1.800094616537129E-3</v>
      </c>
      <c r="E52">
        <f t="shared" si="1"/>
        <v>-695.19076557905112</v>
      </c>
      <c r="F52">
        <f t="shared" si="2"/>
        <v>90.004730826856445</v>
      </c>
    </row>
    <row r="53" spans="1:6" x14ac:dyDescent="0.2">
      <c r="A53">
        <f t="shared" si="3"/>
        <v>46</v>
      </c>
      <c r="B53">
        <v>24</v>
      </c>
      <c r="C53">
        <f t="shared" si="0"/>
        <v>0.29699302848026915</v>
      </c>
      <c r="D53">
        <f t="shared" si="4"/>
        <v>1.7188871172760245E-3</v>
      </c>
      <c r="E53">
        <f t="shared" si="1"/>
        <v>-152.78587733777283</v>
      </c>
      <c r="F53">
        <f t="shared" si="2"/>
        <v>85.944355863801221</v>
      </c>
    </row>
    <row r="54" spans="1:6" x14ac:dyDescent="0.2">
      <c r="A54">
        <f t="shared" si="3"/>
        <v>47</v>
      </c>
      <c r="B54">
        <v>37</v>
      </c>
      <c r="C54">
        <f t="shared" si="0"/>
        <v>0.29863451199052066</v>
      </c>
      <c r="D54">
        <f t="shared" si="4"/>
        <v>1.6414835102515068E-3</v>
      </c>
      <c r="E54">
        <f t="shared" si="1"/>
        <v>-237.24973006456199</v>
      </c>
      <c r="F54">
        <f t="shared" si="2"/>
        <v>82.074175512575337</v>
      </c>
    </row>
    <row r="55" spans="1:6" x14ac:dyDescent="0.2">
      <c r="A55">
        <f t="shared" si="3"/>
        <v>48</v>
      </c>
      <c r="B55">
        <v>23</v>
      </c>
      <c r="C55">
        <f t="shared" si="0"/>
        <v>0.30020220762471483</v>
      </c>
      <c r="D55">
        <f t="shared" si="4"/>
        <v>1.5676956341941772E-3</v>
      </c>
      <c r="E55">
        <f t="shared" si="1"/>
        <v>-148.53741519505266</v>
      </c>
      <c r="F55">
        <f t="shared" si="2"/>
        <v>78.384781709708861</v>
      </c>
    </row>
    <row r="56" spans="1:6" x14ac:dyDescent="0.2">
      <c r="A56">
        <f t="shared" si="3"/>
        <v>49</v>
      </c>
      <c r="B56">
        <v>22</v>
      </c>
      <c r="C56">
        <f t="shared" si="0"/>
        <v>0.30169955305057916</v>
      </c>
      <c r="D56">
        <f t="shared" si="4"/>
        <v>1.4973454258643271E-3</v>
      </c>
      <c r="E56">
        <f t="shared" si="1"/>
        <v>-143.08935200476222</v>
      </c>
      <c r="F56">
        <f t="shared" si="2"/>
        <v>74.867271293216348</v>
      </c>
    </row>
    <row r="57" spans="1:6" x14ac:dyDescent="0.2">
      <c r="A57">
        <f t="shared" si="3"/>
        <v>50</v>
      </c>
      <c r="B57">
        <v>78</v>
      </c>
      <c r="C57">
        <f t="shared" si="0"/>
        <v>0.30312981735881023</v>
      </c>
      <c r="D57">
        <f t="shared" si="4"/>
        <v>1.4302643082310662E-3</v>
      </c>
      <c r="E57">
        <f t="shared" si="1"/>
        <v>-510.89188962697375</v>
      </c>
      <c r="F57">
        <f t="shared" si="2"/>
        <v>71.513215411553304</v>
      </c>
    </row>
    <row r="58" spans="1:6" x14ac:dyDescent="0.2">
      <c r="A58">
        <f t="shared" si="3"/>
        <v>51</v>
      </c>
      <c r="B58">
        <v>172</v>
      </c>
      <c r="C58">
        <f t="shared" si="0"/>
        <v>0.30449610998134957</v>
      </c>
      <c r="D58">
        <f t="shared" si="4"/>
        <v>1.3662926225393446E-3</v>
      </c>
      <c r="E58">
        <f t="shared" si="1"/>
        <v>-1134.4525434227039</v>
      </c>
      <c r="F58">
        <f t="shared" si="2"/>
        <v>68.314631126967228</v>
      </c>
    </row>
    <row r="59" spans="1:6" x14ac:dyDescent="0.2">
      <c r="A59">
        <f t="shared" si="3"/>
        <v>52</v>
      </c>
      <c r="B59">
        <v>104</v>
      </c>
      <c r="C59">
        <f t="shared" si="0"/>
        <v>0.30580138908174964</v>
      </c>
      <c r="D59">
        <f t="shared" si="4"/>
        <v>1.3052791004000697E-3</v>
      </c>
      <c r="E59">
        <f t="shared" si="1"/>
        <v>-690.69919266774912</v>
      </c>
      <c r="F59">
        <f t="shared" si="2"/>
        <v>65.263955020003479</v>
      </c>
    </row>
    <row r="60" spans="1:6" x14ac:dyDescent="0.2">
      <c r="A60">
        <f t="shared" si="3"/>
        <v>53</v>
      </c>
      <c r="B60">
        <v>17</v>
      </c>
      <c r="C60">
        <f t="shared" si="0"/>
        <v>0.307048469454207</v>
      </c>
      <c r="D60">
        <f t="shared" si="4"/>
        <v>1.2470803724573543E-3</v>
      </c>
      <c r="E60">
        <f t="shared" si="1"/>
        <v>-113.67815274905253</v>
      </c>
      <c r="F60">
        <f t="shared" si="2"/>
        <v>62.354018622867713</v>
      </c>
    </row>
    <row r="61" spans="1:6" x14ac:dyDescent="0.2">
      <c r="A61">
        <f t="shared" si="3"/>
        <v>54</v>
      </c>
      <c r="B61">
        <v>29</v>
      </c>
      <c r="C61">
        <f t="shared" si="0"/>
        <v>0.30824002996476013</v>
      </c>
      <c r="D61">
        <f t="shared" si="4"/>
        <v>1.1915605105531357E-3</v>
      </c>
      <c r="E61">
        <f t="shared" si="1"/>
        <v>-195.24225284824328</v>
      </c>
      <c r="F61">
        <f t="shared" si="2"/>
        <v>59.578025527656784</v>
      </c>
    </row>
    <row r="62" spans="1:6" x14ac:dyDescent="0.2">
      <c r="A62">
        <f t="shared" si="3"/>
        <v>55</v>
      </c>
      <c r="B62">
        <v>18</v>
      </c>
      <c r="C62">
        <f t="shared" si="0"/>
        <v>0.30937862056538534</v>
      </c>
      <c r="D62">
        <f t="shared" si="4"/>
        <v>1.1385906006252111E-3</v>
      </c>
      <c r="E62">
        <f t="shared" si="1"/>
        <v>-122.00335374032893</v>
      </c>
      <c r="F62">
        <f t="shared" si="2"/>
        <v>56.929530031260555</v>
      </c>
    </row>
    <row r="63" spans="1:6" x14ac:dyDescent="0.2">
      <c r="A63">
        <f t="shared" si="3"/>
        <v>56</v>
      </c>
      <c r="B63">
        <v>17</v>
      </c>
      <c r="C63">
        <f t="shared" si="0"/>
        <v>0.31046666890924196</v>
      </c>
      <c r="D63">
        <f t="shared" si="4"/>
        <v>1.088048343856618E-3</v>
      </c>
      <c r="E63">
        <f t="shared" si="1"/>
        <v>-115.9972848633444</v>
      </c>
      <c r="F63">
        <f t="shared" si="2"/>
        <v>54.402417192830896</v>
      </c>
    </row>
    <row r="64" spans="1:6" x14ac:dyDescent="0.2">
      <c r="A64">
        <f t="shared" si="3"/>
        <v>57</v>
      </c>
      <c r="B64">
        <v>58</v>
      </c>
      <c r="C64">
        <f t="shared" si="0"/>
        <v>0.31150648659308067</v>
      </c>
      <c r="D64">
        <f t="shared" si="4"/>
        <v>1.0398176838387063E-3</v>
      </c>
      <c r="E64">
        <f t="shared" si="1"/>
        <v>-398.38517334146326</v>
      </c>
      <c r="F64">
        <f t="shared" si="2"/>
        <v>51.990884191935315</v>
      </c>
    </row>
    <row r="65" spans="1:6" x14ac:dyDescent="0.2">
      <c r="A65">
        <f t="shared" si="3"/>
        <v>58</v>
      </c>
      <c r="B65">
        <v>126</v>
      </c>
      <c r="C65">
        <f t="shared" si="0"/>
        <v>0.31250027505080386</v>
      </c>
      <c r="D65">
        <f t="shared" si="4"/>
        <v>9.9378845772318813E-4</v>
      </c>
      <c r="E65">
        <f t="shared" si="1"/>
        <v>-871.162260336759</v>
      </c>
      <c r="F65">
        <f t="shared" si="2"/>
        <v>49.689422886159406</v>
      </c>
    </row>
    <row r="66" spans="1:6" x14ac:dyDescent="0.2">
      <c r="A66">
        <f t="shared" si="3"/>
        <v>59</v>
      </c>
      <c r="B66">
        <v>46</v>
      </c>
      <c r="C66">
        <f t="shared" si="0"/>
        <v>0.31345013112033826</v>
      </c>
      <c r="D66">
        <f t="shared" si="4"/>
        <v>9.4985606953440493E-4</v>
      </c>
      <c r="E66">
        <f t="shared" si="1"/>
        <v>-320.12320416765067</v>
      </c>
      <c r="F66">
        <f t="shared" si="2"/>
        <v>47.492803476720248</v>
      </c>
    </row>
    <row r="67" spans="1:6" x14ac:dyDescent="0.2">
      <c r="A67">
        <f t="shared" si="3"/>
        <v>60</v>
      </c>
      <c r="B67">
        <v>17</v>
      </c>
      <c r="C67">
        <f t="shared" si="0"/>
        <v>0.31435805230431602</v>
      </c>
      <c r="D67">
        <f t="shared" si="4"/>
        <v>9.0792118397775567E-4</v>
      </c>
      <c r="E67">
        <f t="shared" si="1"/>
        <v>-119.07400074359047</v>
      </c>
      <c r="F67">
        <f t="shared" si="2"/>
        <v>45.396059198887784</v>
      </c>
    </row>
    <row r="68" spans="1:6" x14ac:dyDescent="0.2">
      <c r="A68">
        <f t="shared" si="3"/>
        <v>61</v>
      </c>
      <c r="B68">
        <v>25</v>
      </c>
      <c r="C68">
        <f t="shared" si="0"/>
        <v>0.3152259417435509</v>
      </c>
      <c r="D68">
        <f t="shared" si="4"/>
        <v>8.6788943923488127E-4</v>
      </c>
      <c r="E68">
        <f t="shared" si="1"/>
        <v>-176.23615563925156</v>
      </c>
      <c r="F68">
        <f t="shared" si="2"/>
        <v>43.39447196174406</v>
      </c>
    </row>
    <row r="69" spans="1:6" x14ac:dyDescent="0.2">
      <c r="A69">
        <f t="shared" si="3"/>
        <v>62</v>
      </c>
      <c r="B69">
        <v>35</v>
      </c>
      <c r="C69">
        <f t="shared" si="0"/>
        <v>0.31605561292091516</v>
      </c>
      <c r="D69">
        <f t="shared" si="4"/>
        <v>8.2967117736426621E-4</v>
      </c>
      <c r="E69">
        <f t="shared" si="1"/>
        <v>-248.30683876322493</v>
      </c>
      <c r="F69">
        <f t="shared" si="2"/>
        <v>41.483558868213308</v>
      </c>
    </row>
    <row r="70" spans="1:6" x14ac:dyDescent="0.2">
      <c r="A70">
        <f t="shared" si="3"/>
        <v>63</v>
      </c>
      <c r="B70">
        <v>15</v>
      </c>
      <c r="C70">
        <f t="shared" si="0"/>
        <v>0.31684879411196992</v>
      </c>
      <c r="D70">
        <f t="shared" si="4"/>
        <v>7.9318119105475926E-4</v>
      </c>
      <c r="E70">
        <f t="shared" si="1"/>
        <v>-107.09188311509436</v>
      </c>
      <c r="F70">
        <f t="shared" si="2"/>
        <v>39.659059552737965</v>
      </c>
    </row>
    <row r="71" spans="1:6" x14ac:dyDescent="0.2">
      <c r="A71">
        <f t="shared" si="3"/>
        <v>64</v>
      </c>
      <c r="B71">
        <v>57</v>
      </c>
      <c r="C71">
        <f t="shared" si="0"/>
        <v>0.31760713259754658</v>
      </c>
      <c r="D71">
        <f t="shared" si="4"/>
        <v>7.583384855766595E-4</v>
      </c>
      <c r="E71">
        <f t="shared" si="1"/>
        <v>-409.50970110289319</v>
      </c>
      <c r="F71">
        <f t="shared" si="2"/>
        <v>37.916924278832973</v>
      </c>
    </row>
    <row r="72" spans="1:6" x14ac:dyDescent="0.2">
      <c r="A72">
        <f t="shared" si="3"/>
        <v>65</v>
      </c>
      <c r="B72">
        <v>114</v>
      </c>
      <c r="C72">
        <f t="shared" si="0"/>
        <v>0.31833219865242635</v>
      </c>
      <c r="D72">
        <f t="shared" si="4"/>
        <v>7.2506605487976383E-4</v>
      </c>
      <c r="E72">
        <f t="shared" si="1"/>
        <v>-824.13424886722203</v>
      </c>
      <c r="F72">
        <f t="shared" si="2"/>
        <v>36.253302743988193</v>
      </c>
    </row>
    <row r="73" spans="1:6" x14ac:dyDescent="0.2">
      <c r="A73">
        <f t="shared" si="3"/>
        <v>66</v>
      </c>
      <c r="B73">
        <v>93</v>
      </c>
      <c r="C73">
        <f t="shared" ref="C73:C99" si="5">$B$3*(1-EXP(-$B$1*A73^$B$2))</f>
        <v>0.31902548932329677</v>
      </c>
      <c r="D73">
        <f t="shared" si="4"/>
        <v>6.9329067087042784E-4</v>
      </c>
      <c r="E73">
        <f t="shared" ref="E73:E99" si="6">B73*IFERROR(LN(D73),-10000)</f>
        <v>-676.48769236526334</v>
      </c>
      <c r="F73">
        <f t="shared" ref="F73:F99" si="7">D73*50000</f>
        <v>34.664533543521394</v>
      </c>
    </row>
    <row r="74" spans="1:6" x14ac:dyDescent="0.2">
      <c r="A74">
        <f t="shared" ref="A74:A99" si="8">A73+1</f>
        <v>67</v>
      </c>
      <c r="B74">
        <v>85</v>
      </c>
      <c r="C74">
        <f t="shared" si="5"/>
        <v>0.31968843200827401</v>
      </c>
      <c r="D74">
        <f t="shared" ref="D74:D98" si="9">C74-C73</f>
        <v>6.6294268497724129E-4</v>
      </c>
      <c r="E74">
        <f t="shared" si="6"/>
        <v>-622.09987165863754</v>
      </c>
      <c r="F74">
        <f t="shared" si="7"/>
        <v>33.147134248862066</v>
      </c>
    </row>
    <row r="75" spans="1:6" x14ac:dyDescent="0.2">
      <c r="A75">
        <f t="shared" si="8"/>
        <v>68</v>
      </c>
      <c r="B75">
        <v>32</v>
      </c>
      <c r="C75">
        <f t="shared" si="5"/>
        <v>0.3203223878494631</v>
      </c>
      <c r="D75">
        <f t="shared" si="9"/>
        <v>6.3395584118908221E-4</v>
      </c>
      <c r="E75">
        <f t="shared" si="6"/>
        <v>-235.63300022637191</v>
      </c>
      <c r="F75">
        <f t="shared" si="7"/>
        <v>31.697792059454109</v>
      </c>
    </row>
    <row r="76" spans="1:6" x14ac:dyDescent="0.2">
      <c r="A76">
        <f t="shared" si="8"/>
        <v>69</v>
      </c>
      <c r="B76">
        <v>19</v>
      </c>
      <c r="C76">
        <f t="shared" si="5"/>
        <v>0.32092865494927275</v>
      </c>
      <c r="D76">
        <f t="shared" si="9"/>
        <v>6.0626709980965421E-4</v>
      </c>
      <c r="E76">
        <f t="shared" si="6"/>
        <v>-140.75560829453653</v>
      </c>
      <c r="F76">
        <f t="shared" si="7"/>
        <v>30.313354990482711</v>
      </c>
    </row>
    <row r="77" spans="1:6" x14ac:dyDescent="0.2">
      <c r="A77">
        <f t="shared" si="8"/>
        <v>70</v>
      </c>
      <c r="B77">
        <v>18</v>
      </c>
      <c r="C77">
        <f t="shared" si="5"/>
        <v>0.32150847142050698</v>
      </c>
      <c r="D77">
        <f t="shared" si="9"/>
        <v>5.7981647123422908E-4</v>
      </c>
      <c r="E77">
        <f t="shared" si="6"/>
        <v>-134.15038080128102</v>
      </c>
      <c r="F77">
        <f t="shared" si="7"/>
        <v>28.990823561711455</v>
      </c>
    </row>
    <row r="78" spans="1:6" x14ac:dyDescent="0.2">
      <c r="A78">
        <f t="shared" si="8"/>
        <v>71</v>
      </c>
      <c r="B78">
        <v>45</v>
      </c>
      <c r="C78">
        <f t="shared" si="5"/>
        <v>0.32206301827960826</v>
      </c>
      <c r="D78">
        <f t="shared" si="9"/>
        <v>5.5454685910127921E-4</v>
      </c>
      <c r="E78">
        <f t="shared" si="6"/>
        <v>-337.3811661509489</v>
      </c>
      <c r="F78">
        <f t="shared" si="7"/>
        <v>27.727342955063961</v>
      </c>
    </row>
    <row r="79" spans="1:6" x14ac:dyDescent="0.2">
      <c r="A79">
        <f t="shared" si="8"/>
        <v>72</v>
      </c>
      <c r="B79">
        <v>89</v>
      </c>
      <c r="C79">
        <f t="shared" si="5"/>
        <v>0.32259342219183768</v>
      </c>
      <c r="D79">
        <f t="shared" si="9"/>
        <v>5.3040391222941574E-4</v>
      </c>
      <c r="E79">
        <f t="shared" si="6"/>
        <v>-671.22658513782949</v>
      </c>
      <c r="F79">
        <f t="shared" si="7"/>
        <v>26.520195611470786</v>
      </c>
    </row>
    <row r="80" spans="1:6" x14ac:dyDescent="0.2">
      <c r="A80">
        <f t="shared" si="8"/>
        <v>73</v>
      </c>
      <c r="B80">
        <v>51</v>
      </c>
      <c r="C80">
        <f t="shared" si="5"/>
        <v>0.32310075807661892</v>
      </c>
      <c r="D80">
        <f t="shared" si="9"/>
        <v>5.0733588478124592E-4</v>
      </c>
      <c r="E80">
        <f t="shared" si="6"/>
        <v>-386.90320123349937</v>
      </c>
      <c r="F80">
        <f t="shared" si="7"/>
        <v>25.366794239062294</v>
      </c>
    </row>
    <row r="81" spans="1:6" x14ac:dyDescent="0.2">
      <c r="A81">
        <f t="shared" si="8"/>
        <v>74</v>
      </c>
      <c r="B81">
        <v>8</v>
      </c>
      <c r="C81">
        <f t="shared" si="5"/>
        <v>0.32358605158076831</v>
      </c>
      <c r="D81">
        <f t="shared" si="9"/>
        <v>4.8529350414938666E-4</v>
      </c>
      <c r="E81">
        <f t="shared" si="6"/>
        <v>-61.046053494956674</v>
      </c>
      <c r="F81">
        <f t="shared" si="7"/>
        <v>24.264675207469331</v>
      </c>
    </row>
    <row r="82" spans="1:6" x14ac:dyDescent="0.2">
      <c r="A82">
        <f t="shared" si="8"/>
        <v>75</v>
      </c>
      <c r="B82">
        <v>15</v>
      </c>
      <c r="C82">
        <f t="shared" si="5"/>
        <v>0.32405028142685116</v>
      </c>
      <c r="D82">
        <f t="shared" si="9"/>
        <v>4.6422984608285311E-4</v>
      </c>
      <c r="E82">
        <f t="shared" si="6"/>
        <v>-115.12696155675114</v>
      </c>
      <c r="F82">
        <f t="shared" si="7"/>
        <v>23.211492304142656</v>
      </c>
    </row>
    <row r="83" spans="1:6" x14ac:dyDescent="0.2">
      <c r="A83">
        <f t="shared" si="8"/>
        <v>76</v>
      </c>
      <c r="B83">
        <v>9</v>
      </c>
      <c r="C83">
        <f t="shared" si="5"/>
        <v>0.32449438164346994</v>
      </c>
      <c r="D83">
        <f t="shared" si="9"/>
        <v>4.441002166187813E-4</v>
      </c>
      <c r="E83">
        <f t="shared" si="6"/>
        <v>-69.475142771064512</v>
      </c>
      <c r="F83">
        <f t="shared" si="7"/>
        <v>22.205010830939067</v>
      </c>
    </row>
    <row r="84" spans="1:6" x14ac:dyDescent="0.2">
      <c r="A84">
        <f t="shared" si="8"/>
        <v>77</v>
      </c>
      <c r="B84">
        <v>8</v>
      </c>
      <c r="C84">
        <f t="shared" si="5"/>
        <v>0.32491924368387332</v>
      </c>
      <c r="D84">
        <f t="shared" si="9"/>
        <v>4.2486204040337316E-4</v>
      </c>
      <c r="E84">
        <f t="shared" si="6"/>
        <v>-62.109968420423563</v>
      </c>
      <c r="F84">
        <f t="shared" si="7"/>
        <v>21.243102020168656</v>
      </c>
    </row>
    <row r="85" spans="1:6" x14ac:dyDescent="0.2">
      <c r="A85">
        <f t="shared" si="8"/>
        <v>78</v>
      </c>
      <c r="B85">
        <v>26</v>
      </c>
      <c r="C85">
        <f t="shared" si="5"/>
        <v>0.32532571843889679</v>
      </c>
      <c r="D85">
        <f t="shared" si="9"/>
        <v>4.0647475502347818E-4</v>
      </c>
      <c r="E85">
        <f t="shared" si="6"/>
        <v>-203.00770708837248</v>
      </c>
      <c r="F85">
        <f t="shared" si="7"/>
        <v>20.323737751173908</v>
      </c>
    </row>
    <row r="86" spans="1:6" x14ac:dyDescent="0.2">
      <c r="A86">
        <f t="shared" si="8"/>
        <v>79</v>
      </c>
      <c r="B86">
        <v>66</v>
      </c>
      <c r="C86">
        <f t="shared" si="5"/>
        <v>0.32571461814988661</v>
      </c>
      <c r="D86">
        <f t="shared" si="9"/>
        <v>3.8889971098982068E-4</v>
      </c>
      <c r="E86">
        <f t="shared" si="6"/>
        <v>-518.2444779567428</v>
      </c>
      <c r="F86">
        <f t="shared" si="7"/>
        <v>19.444985549491033</v>
      </c>
    </row>
    <row r="87" spans="1:6" x14ac:dyDescent="0.2">
      <c r="A87">
        <f t="shared" si="8"/>
        <v>80</v>
      </c>
      <c r="B87">
        <v>37</v>
      </c>
      <c r="C87">
        <f t="shared" si="5"/>
        <v>0.32608671822692775</v>
      </c>
      <c r="D87">
        <f t="shared" si="9"/>
        <v>3.7210007704113757E-4</v>
      </c>
      <c r="E87">
        <f t="shared" si="6"/>
        <v>-292.16486547599914</v>
      </c>
      <c r="F87">
        <f t="shared" si="7"/>
        <v>18.605003852056878</v>
      </c>
    </row>
    <row r="88" spans="1:6" x14ac:dyDescent="0.2">
      <c r="A88">
        <f t="shared" si="8"/>
        <v>81</v>
      </c>
      <c r="B88">
        <v>7</v>
      </c>
      <c r="C88">
        <f t="shared" si="5"/>
        <v>0.32644275897738589</v>
      </c>
      <c r="D88">
        <f t="shared" si="9"/>
        <v>3.5604075045814199E-4</v>
      </c>
      <c r="E88">
        <f t="shared" si="6"/>
        <v>-55.583257562588749</v>
      </c>
      <c r="F88">
        <f t="shared" si="7"/>
        <v>17.802037522907099</v>
      </c>
    </row>
    <row r="89" spans="1:6" x14ac:dyDescent="0.2">
      <c r="A89">
        <f t="shared" si="8"/>
        <v>82</v>
      </c>
      <c r="B89">
        <v>12</v>
      </c>
      <c r="C89">
        <f t="shared" si="5"/>
        <v>0.32678344724948222</v>
      </c>
      <c r="D89">
        <f t="shared" si="9"/>
        <v>3.4068827209632335E-4</v>
      </c>
      <c r="E89">
        <f t="shared" si="6"/>
        <v>-95.814511882240481</v>
      </c>
      <c r="F89">
        <f t="shared" si="7"/>
        <v>17.034413604816166</v>
      </c>
    </row>
    <row r="90" spans="1:6" x14ac:dyDescent="0.2">
      <c r="A90">
        <f t="shared" si="8"/>
        <v>83</v>
      </c>
      <c r="B90">
        <v>8</v>
      </c>
      <c r="C90">
        <f t="shared" si="5"/>
        <v>0.32710945799535163</v>
      </c>
      <c r="D90">
        <f t="shared" si="9"/>
        <v>3.2601074586940948E-4</v>
      </c>
      <c r="E90">
        <f t="shared" si="6"/>
        <v>-64.228641714809825</v>
      </c>
      <c r="F90">
        <f t="shared" si="7"/>
        <v>16.300537293470473</v>
      </c>
    </row>
    <row r="91" spans="1:6" x14ac:dyDescent="0.2">
      <c r="A91">
        <f t="shared" si="8"/>
        <v>84</v>
      </c>
      <c r="B91">
        <v>4</v>
      </c>
      <c r="C91">
        <f t="shared" si="5"/>
        <v>0.32742143575777732</v>
      </c>
      <c r="D91">
        <f t="shared" si="9"/>
        <v>3.1197776242569697E-4</v>
      </c>
      <c r="E91">
        <f t="shared" si="6"/>
        <v>-32.290314587886144</v>
      </c>
      <c r="F91">
        <f t="shared" si="7"/>
        <v>15.598888121284848</v>
      </c>
    </row>
    <row r="92" spans="1:6" x14ac:dyDescent="0.2">
      <c r="A92">
        <f t="shared" si="8"/>
        <v>85</v>
      </c>
      <c r="B92">
        <v>10</v>
      </c>
      <c r="C92">
        <f t="shared" si="5"/>
        <v>0.32771999608456054</v>
      </c>
      <c r="D92">
        <f t="shared" si="9"/>
        <v>2.9856032678321487E-4</v>
      </c>
      <c r="E92">
        <f t="shared" si="6"/>
        <v>-81.165385457747618</v>
      </c>
      <c r="F92">
        <f t="shared" si="7"/>
        <v>14.928016339160743</v>
      </c>
    </row>
    <row r="93" spans="1:6" x14ac:dyDescent="0.2">
      <c r="A93">
        <f t="shared" si="8"/>
        <v>86</v>
      </c>
      <c r="B93">
        <v>21</v>
      </c>
      <c r="C93">
        <f t="shared" si="5"/>
        <v>0.32800572687426049</v>
      </c>
      <c r="D93">
        <f t="shared" si="9"/>
        <v>2.8573078969995613E-4</v>
      </c>
      <c r="E93">
        <f t="shared" si="6"/>
        <v>-171.36967018911457</v>
      </c>
      <c r="F93">
        <f t="shared" si="7"/>
        <v>14.286539484997807</v>
      </c>
    </row>
    <row r="94" spans="1:6" x14ac:dyDescent="0.2">
      <c r="A94">
        <f t="shared" si="8"/>
        <v>87</v>
      </c>
      <c r="B94">
        <v>11</v>
      </c>
      <c r="C94">
        <f t="shared" si="5"/>
        <v>0.32827918965682984</v>
      </c>
      <c r="D94">
        <f t="shared" si="9"/>
        <v>2.7346278256934475E-4</v>
      </c>
      <c r="E94">
        <f t="shared" si="6"/>
        <v>-90.247795260906756</v>
      </c>
      <c r="F94">
        <f t="shared" si="7"/>
        <v>13.673139128467238</v>
      </c>
    </row>
    <row r="95" spans="1:6" x14ac:dyDescent="0.2">
      <c r="A95">
        <f t="shared" si="8"/>
        <v>88</v>
      </c>
      <c r="B95">
        <v>4</v>
      </c>
      <c r="C95">
        <f t="shared" si="5"/>
        <v>0.32854092081247738</v>
      </c>
      <c r="D95">
        <f t="shared" si="9"/>
        <v>2.6173115564753768E-4</v>
      </c>
      <c r="E95">
        <f t="shared" si="6"/>
        <v>-32.992770818043923</v>
      </c>
      <c r="F95">
        <f t="shared" si="7"/>
        <v>13.086557782376884</v>
      </c>
    </row>
    <row r="96" spans="1:6" x14ac:dyDescent="0.2">
      <c r="A96">
        <f t="shared" si="8"/>
        <v>89</v>
      </c>
      <c r="B96">
        <v>6</v>
      </c>
      <c r="C96">
        <f t="shared" si="5"/>
        <v>0.3287914327319042</v>
      </c>
      <c r="D96">
        <f t="shared" si="9"/>
        <v>2.5051191942682127E-4</v>
      </c>
      <c r="E96">
        <f t="shared" si="6"/>
        <v>-49.752024336175005</v>
      </c>
      <c r="F96">
        <f t="shared" si="7"/>
        <v>12.525595971341064</v>
      </c>
    </row>
    <row r="97" spans="1:6" x14ac:dyDescent="0.2">
      <c r="A97">
        <f t="shared" si="8"/>
        <v>90</v>
      </c>
      <c r="B97">
        <v>4</v>
      </c>
      <c r="C97">
        <f t="shared" si="5"/>
        <v>0.32903121492088844</v>
      </c>
      <c r="D97">
        <f t="shared" si="9"/>
        <v>2.3978218898423886E-4</v>
      </c>
      <c r="E97">
        <f t="shared" si="6"/>
        <v>-33.343118370361601</v>
      </c>
      <c r="F97">
        <f t="shared" si="7"/>
        <v>11.989109449211943</v>
      </c>
    </row>
    <row r="98" spans="1:6" x14ac:dyDescent="0.2">
      <c r="A98">
        <f t="shared" si="8"/>
        <v>91</v>
      </c>
      <c r="B98">
        <v>3</v>
      </c>
      <c r="C98">
        <f t="shared" si="5"/>
        <v>0.32926073505202968</v>
      </c>
      <c r="D98">
        <f t="shared" si="9"/>
        <v>2.2952013114124759E-4</v>
      </c>
      <c r="E98">
        <f t="shared" si="6"/>
        <v>-25.138559444758691</v>
      </c>
      <c r="F98">
        <f t="shared" si="7"/>
        <v>11.47600655706238</v>
      </c>
    </row>
    <row r="99" spans="1:6" x14ac:dyDescent="0.2">
      <c r="A99">
        <f t="shared" si="8"/>
        <v>92</v>
      </c>
      <c r="B99">
        <v>4</v>
      </c>
      <c r="C99">
        <f t="shared" si="5"/>
        <v>0.32948043996631449</v>
      </c>
      <c r="D99">
        <f>C99-C98</f>
        <v>2.1970491428480177E-4</v>
      </c>
      <c r="E99">
        <f t="shared" si="6"/>
        <v>-33.692900842654588</v>
      </c>
      <c r="F99">
        <f t="shared" si="7"/>
        <v>10.985245714240088</v>
      </c>
    </row>
    <row r="100" spans="1:6" x14ac:dyDescent="0.2">
      <c r="E100">
        <f>(50000-SUM(B8:B99))*IFERROR(LN(1-$C$99),-10000)</f>
        <v>-13400.422809115145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0C36-2C86-9F43-8F21-C2164B3A6E60}">
  <dimension ref="A1:O104"/>
  <sheetViews>
    <sheetView zoomScale="109" zoomScaleNormal="100" workbookViewId="0">
      <selection activeCell="C1" sqref="C1"/>
    </sheetView>
  </sheetViews>
  <sheetFormatPr baseColWidth="10" defaultColWidth="15.83203125" defaultRowHeight="15" x14ac:dyDescent="0.2"/>
  <sheetData>
    <row r="1" spans="1:15" x14ac:dyDescent="0.2">
      <c r="A1" t="s">
        <v>6</v>
      </c>
      <c r="B1">
        <v>6.6054521773826744E-2</v>
      </c>
      <c r="D1" t="s">
        <v>15</v>
      </c>
      <c r="E1">
        <v>1.3480377011159814</v>
      </c>
      <c r="G1" t="s">
        <v>8</v>
      </c>
      <c r="H1">
        <f>SUM(K12:K104)</f>
        <v>-96217.172903808518</v>
      </c>
    </row>
    <row r="2" spans="1:15" x14ac:dyDescent="0.2">
      <c r="A2" t="s">
        <v>7</v>
      </c>
      <c r="B2">
        <v>15.170698342272045</v>
      </c>
      <c r="D2" t="s">
        <v>58</v>
      </c>
      <c r="E2">
        <v>0.44632549979616171</v>
      </c>
      <c r="G2" t="s">
        <v>40</v>
      </c>
      <c r="H2" s="5">
        <f>-2*H1+9*LN(50000)</f>
        <v>192531.72381217673</v>
      </c>
    </row>
    <row r="3" spans="1:15" x14ac:dyDescent="0.2">
      <c r="A3" t="s">
        <v>12</v>
      </c>
      <c r="B3">
        <v>1.8657632282445986</v>
      </c>
      <c r="D3" t="s">
        <v>57</v>
      </c>
      <c r="E3">
        <v>0.95640499227659415</v>
      </c>
      <c r="G3" t="s">
        <v>24</v>
      </c>
      <c r="H3">
        <f>AVERAGE(O12:O103)</f>
        <v>1.3500033693676274</v>
      </c>
    </row>
    <row r="4" spans="1:15" x14ac:dyDescent="0.2">
      <c r="A4" t="s">
        <v>14</v>
      </c>
      <c r="B4">
        <f>B1/B2</f>
        <v>4.3540857700512465E-3</v>
      </c>
      <c r="D4" t="s">
        <v>56</v>
      </c>
      <c r="E4">
        <v>0.80909592370894223</v>
      </c>
    </row>
    <row r="5" spans="1:15" x14ac:dyDescent="0.2">
      <c r="D5" t="s">
        <v>16</v>
      </c>
      <c r="E5">
        <v>0.73547644771641996</v>
      </c>
    </row>
    <row r="6" spans="1:15" x14ac:dyDescent="0.2">
      <c r="D6" t="s">
        <v>61</v>
      </c>
      <c r="E6">
        <v>-0.70216498567840901</v>
      </c>
    </row>
    <row r="11" spans="1:15" x14ac:dyDescent="0.2">
      <c r="A11" t="s">
        <v>0</v>
      </c>
      <c r="B11" t="s">
        <v>1</v>
      </c>
      <c r="C11" t="s">
        <v>22</v>
      </c>
      <c r="D11" s="3" t="s">
        <v>49</v>
      </c>
      <c r="E11" t="s">
        <v>46</v>
      </c>
      <c r="F11" t="s">
        <v>47</v>
      </c>
      <c r="G11" t="s">
        <v>3</v>
      </c>
      <c r="H11" t="s">
        <v>48</v>
      </c>
      <c r="I11" t="s">
        <v>17</v>
      </c>
      <c r="J11" t="s">
        <v>18</v>
      </c>
      <c r="K11" t="s">
        <v>8</v>
      </c>
      <c r="L11" t="s">
        <v>19</v>
      </c>
      <c r="M11" t="s">
        <v>20</v>
      </c>
      <c r="N11" t="s">
        <v>10</v>
      </c>
      <c r="O11" t="s">
        <v>23</v>
      </c>
    </row>
    <row r="12" spans="1:15" x14ac:dyDescent="0.2">
      <c r="A12">
        <v>1</v>
      </c>
      <c r="B12">
        <v>1091</v>
      </c>
      <c r="C12">
        <v>1</v>
      </c>
      <c r="D12">
        <f>1</f>
        <v>1</v>
      </c>
      <c r="E12">
        <v>0</v>
      </c>
      <c r="F12">
        <f>0</f>
        <v>0</v>
      </c>
      <c r="G12">
        <v>0</v>
      </c>
      <c r="H12">
        <f>0</f>
        <v>0</v>
      </c>
      <c r="I12">
        <f t="shared" ref="I12:I43" si="0">(1-(B$2/(B$2+L12))^B$1)</f>
        <v>2.1820029019435361E-2</v>
      </c>
      <c r="J12">
        <f>I12</f>
        <v>2.1820029019435361E-2</v>
      </c>
      <c r="K12">
        <f t="shared" ref="K12:K43" si="1">B12*IFERROR(LN(J12),-10000)</f>
        <v>-4172.9953227769356</v>
      </c>
      <c r="L12">
        <f>A12^B3*M12</f>
        <v>6.0156427460238602</v>
      </c>
      <c r="M12" cm="1">
        <f t="array" ref="M12">EXP(SUMPRODUCT(TRANSPOSE(E$1:E$6),C12:H12))</f>
        <v>6.0156427460238602</v>
      </c>
      <c r="N12">
        <f>J12*50000</f>
        <v>1091.001450971768</v>
      </c>
      <c r="O12">
        <f t="shared" ref="O12:O43" si="2">ABS(N12-B12)/B12</f>
        <v>1.329946625122326E-6</v>
      </c>
    </row>
    <row r="13" spans="1:15" x14ac:dyDescent="0.2">
      <c r="A13">
        <f>A12+1</f>
        <v>2</v>
      </c>
      <c r="B13">
        <v>1062</v>
      </c>
      <c r="C13">
        <f>0</f>
        <v>0</v>
      </c>
      <c r="D13" s="3">
        <f>0</f>
        <v>0</v>
      </c>
      <c r="E13">
        <f>1</f>
        <v>1</v>
      </c>
      <c r="F13">
        <f>0</f>
        <v>0</v>
      </c>
      <c r="G13">
        <v>0</v>
      </c>
      <c r="H13">
        <f>0</f>
        <v>0</v>
      </c>
      <c r="I13">
        <f t="shared" si="0"/>
        <v>3.9827272419109661E-2</v>
      </c>
      <c r="J13">
        <f>I13-I12</f>
        <v>1.80072433996743E-2</v>
      </c>
      <c r="K13">
        <f t="shared" si="1"/>
        <v>-4266.0340247767763</v>
      </c>
      <c r="L13">
        <f t="shared" ref="L13:L44" si="3">L12+(A13^B$3-A12^B$3)*M13</f>
        <v>12.897767518590898</v>
      </c>
      <c r="M13" cm="1">
        <f t="array" ref="M13">EXP(SUMPRODUCT(TRANSPOSE(E$1:E$6),C13:H13))</f>
        <v>2.6023242611117254</v>
      </c>
      <c r="N13">
        <f t="shared" ref="N13:N76" si="4">J13*50000</f>
        <v>900.36216998371503</v>
      </c>
      <c r="O13">
        <f t="shared" si="2"/>
        <v>0.15220134653134176</v>
      </c>
    </row>
    <row r="14" spans="1:15" x14ac:dyDescent="0.2">
      <c r="A14">
        <f t="shared" ref="A14:A77" si="5">A13+1</f>
        <v>3</v>
      </c>
      <c r="B14">
        <v>800</v>
      </c>
      <c r="C14">
        <v>0</v>
      </c>
      <c r="D14">
        <v>0</v>
      </c>
      <c r="E14">
        <f>0</f>
        <v>0</v>
      </c>
      <c r="F14">
        <f>1</f>
        <v>1</v>
      </c>
      <c r="G14">
        <v>0</v>
      </c>
      <c r="H14">
        <f>0</f>
        <v>0</v>
      </c>
      <c r="I14">
        <f t="shared" si="0"/>
        <v>5.7734197765290651E-2</v>
      </c>
      <c r="J14">
        <f t="shared" ref="J14:J77" si="6">I14-I13</f>
        <v>1.7906925346180991E-2</v>
      </c>
      <c r="K14">
        <f t="shared" si="1"/>
        <v>-3218.0542000882347</v>
      </c>
      <c r="L14">
        <f t="shared" si="3"/>
        <v>22.153823792636992</v>
      </c>
      <c r="M14" cm="1">
        <f t="array" ref="M14">EXP(SUMPRODUCT(TRANSPOSE(E$1:E$6),C14:H14))</f>
        <v>2.2458766247526767</v>
      </c>
      <c r="N14">
        <f t="shared" si="4"/>
        <v>895.34626730904949</v>
      </c>
      <c r="O14">
        <f t="shared" si="2"/>
        <v>0.11918283413631187</v>
      </c>
    </row>
    <row r="15" spans="1:15" x14ac:dyDescent="0.2">
      <c r="A15">
        <f t="shared" si="5"/>
        <v>4</v>
      </c>
      <c r="B15">
        <v>303</v>
      </c>
      <c r="C15">
        <f>0</f>
        <v>0</v>
      </c>
      <c r="D15">
        <v>0</v>
      </c>
      <c r="E15">
        <f>0</f>
        <v>0</v>
      </c>
      <c r="F15">
        <f>0</f>
        <v>0</v>
      </c>
      <c r="G15">
        <v>0</v>
      </c>
      <c r="H15">
        <f>0</f>
        <v>0</v>
      </c>
      <c r="I15">
        <f t="shared" si="0"/>
        <v>6.6275893779284667E-2</v>
      </c>
      <c r="J15">
        <f t="shared" si="6"/>
        <v>8.5416960139940157E-3</v>
      </c>
      <c r="K15">
        <f t="shared" si="1"/>
        <v>-1443.1270954071122</v>
      </c>
      <c r="L15">
        <f t="shared" si="3"/>
        <v>27.671020899816469</v>
      </c>
      <c r="M15" cm="1">
        <f t="array" ref="M15">EXP(SUMPRODUCT(TRANSPOSE(E$1:E$6),C15:H15))</f>
        <v>1</v>
      </c>
      <c r="N15">
        <f t="shared" si="4"/>
        <v>427.08480069970079</v>
      </c>
      <c r="O15">
        <f t="shared" si="2"/>
        <v>0.40952079438845146</v>
      </c>
    </row>
    <row r="16" spans="1:15" x14ac:dyDescent="0.2">
      <c r="A16">
        <f t="shared" si="5"/>
        <v>5</v>
      </c>
      <c r="B16">
        <v>447</v>
      </c>
      <c r="C16">
        <f>0</f>
        <v>0</v>
      </c>
      <c r="D16">
        <v>0</v>
      </c>
      <c r="E16">
        <f>0</f>
        <v>0</v>
      </c>
      <c r="F16">
        <f>0</f>
        <v>0</v>
      </c>
      <c r="G16">
        <v>0</v>
      </c>
      <c r="H16">
        <f>0</f>
        <v>0</v>
      </c>
      <c r="I16">
        <f t="shared" si="0"/>
        <v>7.5390908989017569E-2</v>
      </c>
      <c r="J16">
        <f t="shared" si="6"/>
        <v>9.1150152097329018E-3</v>
      </c>
      <c r="K16">
        <f t="shared" si="1"/>
        <v>-2099.9309943852786</v>
      </c>
      <c r="L16">
        <f t="shared" si="3"/>
        <v>34.530322246637873</v>
      </c>
      <c r="M16" cm="1">
        <f t="array" ref="M16">EXP(SUMPRODUCT(TRANSPOSE(E$1:E$6),C16:H16))</f>
        <v>1</v>
      </c>
      <c r="N16">
        <f t="shared" si="4"/>
        <v>455.75076048664511</v>
      </c>
      <c r="O16">
        <f t="shared" si="2"/>
        <v>1.9576645383993525E-2</v>
      </c>
    </row>
    <row r="17" spans="1:15" x14ac:dyDescent="0.2">
      <c r="A17">
        <f t="shared" si="5"/>
        <v>6</v>
      </c>
      <c r="B17">
        <v>332</v>
      </c>
      <c r="C17">
        <f>0</f>
        <v>0</v>
      </c>
      <c r="D17">
        <v>0</v>
      </c>
      <c r="E17">
        <f>0</f>
        <v>0</v>
      </c>
      <c r="F17">
        <f>0</f>
        <v>0</v>
      </c>
      <c r="G17">
        <v>0</v>
      </c>
      <c r="H17">
        <f>0</f>
        <v>0</v>
      </c>
      <c r="I17">
        <f t="shared" si="0"/>
        <v>8.4630402405124872E-2</v>
      </c>
      <c r="J17">
        <f t="shared" si="6"/>
        <v>9.2394934161073028E-3</v>
      </c>
      <c r="K17">
        <f t="shared" si="1"/>
        <v>-1555.1770490161316</v>
      </c>
      <c r="L17">
        <f t="shared" si="3"/>
        <v>42.691742189778701</v>
      </c>
      <c r="M17" cm="1">
        <f t="array" ref="M17">EXP(SUMPRODUCT(TRANSPOSE(E$1:E$6),C17:H17))</f>
        <v>1</v>
      </c>
      <c r="N17">
        <f t="shared" si="4"/>
        <v>461.97467080536512</v>
      </c>
      <c r="O17">
        <f t="shared" si="2"/>
        <v>0.39148997230531662</v>
      </c>
    </row>
    <row r="18" spans="1:15" x14ac:dyDescent="0.2">
      <c r="A18">
        <f t="shared" si="5"/>
        <v>7</v>
      </c>
      <c r="B18">
        <v>318</v>
      </c>
      <c r="C18">
        <f>0</f>
        <v>0</v>
      </c>
      <c r="D18">
        <v>0</v>
      </c>
      <c r="E18">
        <f>0</f>
        <v>0</v>
      </c>
      <c r="F18">
        <f>0</f>
        <v>0</v>
      </c>
      <c r="G18">
        <v>0</v>
      </c>
      <c r="H18">
        <f>0</f>
        <v>0</v>
      </c>
      <c r="I18">
        <f t="shared" si="0"/>
        <v>9.3715550328669739E-2</v>
      </c>
      <c r="J18">
        <f t="shared" si="6"/>
        <v>9.0851479235448673E-3</v>
      </c>
      <c r="K18">
        <f t="shared" si="1"/>
        <v>-1494.9543458396399</v>
      </c>
      <c r="L18">
        <f t="shared" si="3"/>
        <v>52.123599179331052</v>
      </c>
      <c r="M18" cm="1">
        <f t="array" ref="M18">EXP(SUMPRODUCT(TRANSPOSE(E$1:E$6),C18:H18))</f>
        <v>1</v>
      </c>
      <c r="N18">
        <f t="shared" si="4"/>
        <v>454.25739617724338</v>
      </c>
      <c r="O18">
        <f t="shared" si="2"/>
        <v>0.42848237791585969</v>
      </c>
    </row>
    <row r="19" spans="1:15" x14ac:dyDescent="0.2">
      <c r="A19">
        <f t="shared" si="5"/>
        <v>8</v>
      </c>
      <c r="B19">
        <v>491</v>
      </c>
      <c r="C19">
        <f>0</f>
        <v>0</v>
      </c>
      <c r="D19">
        <f>1</f>
        <v>1</v>
      </c>
      <c r="E19">
        <f>0</f>
        <v>0</v>
      </c>
      <c r="F19">
        <f>0</f>
        <v>0</v>
      </c>
      <c r="G19">
        <v>0</v>
      </c>
      <c r="H19">
        <f>0</f>
        <v>0</v>
      </c>
      <c r="I19">
        <f t="shared" si="0"/>
        <v>0.10687661804818216</v>
      </c>
      <c r="J19">
        <f t="shared" si="6"/>
        <v>1.316106771951242E-2</v>
      </c>
      <c r="K19">
        <f t="shared" si="1"/>
        <v>-2126.2716813332163</v>
      </c>
      <c r="L19">
        <f t="shared" si="3"/>
        <v>68.805736301663813</v>
      </c>
      <c r="M19" cm="1">
        <f t="array" ref="M19">EXP(SUMPRODUCT(TRANSPOSE(E$1:E$6),C19:H19))</f>
        <v>1.5625599967264421</v>
      </c>
      <c r="N19">
        <f t="shared" si="4"/>
        <v>658.05338597562104</v>
      </c>
      <c r="O19">
        <f t="shared" si="2"/>
        <v>0.34023092866725263</v>
      </c>
    </row>
    <row r="20" spans="1:15" x14ac:dyDescent="0.2">
      <c r="A20">
        <f t="shared" si="5"/>
        <v>9</v>
      </c>
      <c r="B20">
        <v>532</v>
      </c>
      <c r="C20">
        <f>0</f>
        <v>0</v>
      </c>
      <c r="D20" s="3">
        <f>0</f>
        <v>0</v>
      </c>
      <c r="E20">
        <f>1</f>
        <v>1</v>
      </c>
      <c r="F20">
        <f>0</f>
        <v>0</v>
      </c>
      <c r="G20">
        <v>0</v>
      </c>
      <c r="H20">
        <f>0</f>
        <v>0</v>
      </c>
      <c r="I20">
        <f t="shared" si="0"/>
        <v>0.12520273738467169</v>
      </c>
      <c r="J20">
        <f t="shared" si="6"/>
        <v>1.8326119336489533E-2</v>
      </c>
      <c r="K20">
        <f t="shared" si="1"/>
        <v>-2127.6956697152127</v>
      </c>
      <c r="L20">
        <f t="shared" si="3"/>
        <v>99.768915684656847</v>
      </c>
      <c r="M20" cm="1">
        <f t="array" ref="M20">EXP(SUMPRODUCT(TRANSPOSE(E$1:E$6),C20:H20))</f>
        <v>2.6023242611117254</v>
      </c>
      <c r="N20">
        <f t="shared" si="4"/>
        <v>916.30596682447663</v>
      </c>
      <c r="O20">
        <f t="shared" si="2"/>
        <v>0.72237963688811391</v>
      </c>
    </row>
    <row r="21" spans="1:15" x14ac:dyDescent="0.2">
      <c r="A21">
        <f t="shared" si="5"/>
        <v>10</v>
      </c>
      <c r="B21">
        <v>344</v>
      </c>
      <c r="C21">
        <f>0</f>
        <v>0</v>
      </c>
      <c r="D21">
        <v>0</v>
      </c>
      <c r="E21">
        <f>0</f>
        <v>0</v>
      </c>
      <c r="F21">
        <f>1</f>
        <v>1</v>
      </c>
      <c r="G21">
        <v>0</v>
      </c>
      <c r="H21">
        <v>1</v>
      </c>
      <c r="I21">
        <f t="shared" si="0"/>
        <v>0.13207639287099704</v>
      </c>
      <c r="J21">
        <f t="shared" si="6"/>
        <v>6.8736554863253474E-3</v>
      </c>
      <c r="K21">
        <f t="shared" si="1"/>
        <v>-1713.1403717420426</v>
      </c>
      <c r="L21">
        <f t="shared" si="3"/>
        <v>114.34865906560631</v>
      </c>
      <c r="M21" cm="1">
        <f t="array" ref="M21">EXP(SUMPRODUCT(TRANSPOSE(E$1:E$6),C21:H21))</f>
        <v>1.1128573957018639</v>
      </c>
      <c r="N21">
        <f t="shared" si="4"/>
        <v>343.68277431626734</v>
      </c>
      <c r="O21">
        <f t="shared" si="2"/>
        <v>9.2216768526935634E-4</v>
      </c>
    </row>
    <row r="22" spans="1:15" x14ac:dyDescent="0.2">
      <c r="A22">
        <f t="shared" si="5"/>
        <v>11</v>
      </c>
      <c r="B22">
        <v>757</v>
      </c>
      <c r="C22">
        <f>0</f>
        <v>0</v>
      </c>
      <c r="D22">
        <v>0</v>
      </c>
      <c r="E22">
        <f>0</f>
        <v>0</v>
      </c>
      <c r="F22">
        <f>0</f>
        <v>0</v>
      </c>
      <c r="G22">
        <v>1</v>
      </c>
      <c r="H22">
        <f>0</f>
        <v>0</v>
      </c>
      <c r="I22">
        <f t="shared" si="0"/>
        <v>0.14387101745768416</v>
      </c>
      <c r="J22">
        <f t="shared" si="6"/>
        <v>1.1794624586687119E-2</v>
      </c>
      <c r="K22">
        <f t="shared" si="1"/>
        <v>-3361.164325865926</v>
      </c>
      <c r="L22">
        <f t="shared" si="3"/>
        <v>144.15845175663776</v>
      </c>
      <c r="M22" cm="1">
        <f t="array" ref="M22">EXP(SUMPRODUCT(TRANSPOSE(E$1:E$6),C22:H22))</f>
        <v>2.0864758523803251</v>
      </c>
      <c r="N22">
        <f t="shared" si="4"/>
        <v>589.73122933435593</v>
      </c>
      <c r="O22">
        <f t="shared" si="2"/>
        <v>0.22096270893744263</v>
      </c>
    </row>
    <row r="23" spans="1:15" x14ac:dyDescent="0.2">
      <c r="A23">
        <f t="shared" si="5"/>
        <v>12</v>
      </c>
      <c r="B23">
        <v>679</v>
      </c>
      <c r="C23">
        <f>0</f>
        <v>0</v>
      </c>
      <c r="D23">
        <v>0</v>
      </c>
      <c r="E23">
        <f>0</f>
        <v>0</v>
      </c>
      <c r="F23">
        <f>0</f>
        <v>0</v>
      </c>
      <c r="G23">
        <v>0</v>
      </c>
      <c r="H23">
        <f>0</f>
        <v>0</v>
      </c>
      <c r="I23">
        <f t="shared" si="0"/>
        <v>0.14909149863415516</v>
      </c>
      <c r="J23">
        <f t="shared" si="6"/>
        <v>5.2204811764710035E-3</v>
      </c>
      <c r="K23">
        <f t="shared" si="1"/>
        <v>-3568.2575116140511</v>
      </c>
      <c r="L23">
        <f t="shared" si="3"/>
        <v>159.61646980770291</v>
      </c>
      <c r="M23" cm="1">
        <f t="array" ref="M23">EXP(SUMPRODUCT(TRANSPOSE(E$1:E$6),C23:H23))</f>
        <v>1</v>
      </c>
      <c r="N23">
        <f t="shared" si="4"/>
        <v>261.02405882355015</v>
      </c>
      <c r="O23">
        <f t="shared" si="2"/>
        <v>0.61557576020095706</v>
      </c>
    </row>
    <row r="24" spans="1:15" x14ac:dyDescent="0.2">
      <c r="A24">
        <f t="shared" si="5"/>
        <v>13</v>
      </c>
      <c r="B24">
        <v>616</v>
      </c>
      <c r="C24">
        <f>0</f>
        <v>0</v>
      </c>
      <c r="D24">
        <v>0</v>
      </c>
      <c r="E24">
        <f>0</f>
        <v>0</v>
      </c>
      <c r="F24">
        <f>0</f>
        <v>0</v>
      </c>
      <c r="G24">
        <v>0</v>
      </c>
      <c r="H24">
        <f>0</f>
        <v>0</v>
      </c>
      <c r="I24">
        <f t="shared" si="0"/>
        <v>0.15418027356266428</v>
      </c>
      <c r="J24">
        <f t="shared" si="6"/>
        <v>5.0887749285091211E-3</v>
      </c>
      <c r="K24">
        <f t="shared" si="1"/>
        <v>-3252.9223861965938</v>
      </c>
      <c r="L24">
        <f t="shared" si="3"/>
        <v>176.23174050564984</v>
      </c>
      <c r="M24" cm="1">
        <f t="array" ref="M24">EXP(SUMPRODUCT(TRANSPOSE(E$1:E$6),C24:H24))</f>
        <v>1</v>
      </c>
      <c r="N24">
        <f t="shared" si="4"/>
        <v>254.43874642545606</v>
      </c>
      <c r="O24">
        <f t="shared" si="2"/>
        <v>0.58695008697166218</v>
      </c>
    </row>
    <row r="25" spans="1:15" x14ac:dyDescent="0.2">
      <c r="A25">
        <f t="shared" si="5"/>
        <v>14</v>
      </c>
      <c r="B25">
        <v>605</v>
      </c>
      <c r="C25">
        <f>0</f>
        <v>0</v>
      </c>
      <c r="D25">
        <v>0</v>
      </c>
      <c r="E25">
        <f>0</f>
        <v>0</v>
      </c>
      <c r="F25">
        <f>0</f>
        <v>0</v>
      </c>
      <c r="G25">
        <v>0</v>
      </c>
      <c r="H25">
        <f>0</f>
        <v>0</v>
      </c>
      <c r="I25">
        <f t="shared" si="0"/>
        <v>0.15912333981549598</v>
      </c>
      <c r="J25">
        <f t="shared" si="6"/>
        <v>4.943066252831696E-3</v>
      </c>
      <c r="K25">
        <f t="shared" si="1"/>
        <v>-3212.4105120363779</v>
      </c>
      <c r="L25">
        <f t="shared" si="3"/>
        <v>193.99188114561974</v>
      </c>
      <c r="M25" cm="1">
        <f t="array" ref="M25">EXP(SUMPRODUCT(TRANSPOSE(E$1:E$6),C25:H25))</f>
        <v>1</v>
      </c>
      <c r="N25">
        <f t="shared" si="4"/>
        <v>247.15331264158479</v>
      </c>
      <c r="O25">
        <f t="shared" si="2"/>
        <v>0.5914821278651492</v>
      </c>
    </row>
    <row r="26" spans="1:15" x14ac:dyDescent="0.2">
      <c r="A26">
        <f t="shared" si="5"/>
        <v>15</v>
      </c>
      <c r="B26">
        <v>653</v>
      </c>
      <c r="C26">
        <f>0</f>
        <v>0</v>
      </c>
      <c r="D26">
        <f>1</f>
        <v>1</v>
      </c>
      <c r="E26">
        <f>0</f>
        <v>0</v>
      </c>
      <c r="F26">
        <f>0</f>
        <v>0</v>
      </c>
      <c r="G26">
        <v>0</v>
      </c>
      <c r="H26">
        <f>0</f>
        <v>0</v>
      </c>
      <c r="I26">
        <f t="shared" si="0"/>
        <v>0.16642506211544106</v>
      </c>
      <c r="J26">
        <f t="shared" si="6"/>
        <v>7.3017222999450793E-3</v>
      </c>
      <c r="K26">
        <f t="shared" si="1"/>
        <v>-3212.528202732819</v>
      </c>
      <c r="L26">
        <f t="shared" si="3"/>
        <v>223.51436800039991</v>
      </c>
      <c r="M26" cm="1">
        <f t="array" ref="M26">EXP(SUMPRODUCT(TRANSPOSE(E$1:E$6),C26:H26))</f>
        <v>1.5625599967264421</v>
      </c>
      <c r="N26">
        <f t="shared" si="4"/>
        <v>365.08611499725396</v>
      </c>
      <c r="O26">
        <f t="shared" si="2"/>
        <v>0.44090947167342426</v>
      </c>
    </row>
    <row r="27" spans="1:15" x14ac:dyDescent="0.2">
      <c r="A27">
        <f t="shared" si="5"/>
        <v>16</v>
      </c>
      <c r="B27">
        <v>654</v>
      </c>
      <c r="C27">
        <f>0</f>
        <v>0</v>
      </c>
      <c r="D27" s="3">
        <f>0</f>
        <v>0</v>
      </c>
      <c r="E27">
        <f>1</f>
        <v>1</v>
      </c>
      <c r="F27">
        <f>0</f>
        <v>0</v>
      </c>
      <c r="G27">
        <v>0</v>
      </c>
      <c r="H27">
        <f>0</f>
        <v>0</v>
      </c>
      <c r="I27">
        <f t="shared" si="0"/>
        <v>0.177223905022033</v>
      </c>
      <c r="J27">
        <f t="shared" si="6"/>
        <v>1.0798842906591943E-2</v>
      </c>
      <c r="K27">
        <f t="shared" si="1"/>
        <v>-2961.5188529211118</v>
      </c>
      <c r="L27">
        <f t="shared" si="3"/>
        <v>275.60439698461767</v>
      </c>
      <c r="M27" cm="1">
        <f t="array" ref="M27">EXP(SUMPRODUCT(TRANSPOSE(E$1:E$6),C27:H27))</f>
        <v>2.6023242611117254</v>
      </c>
      <c r="N27">
        <f t="shared" si="4"/>
        <v>539.94214532959722</v>
      </c>
      <c r="O27">
        <f t="shared" si="2"/>
        <v>0.17440038940428559</v>
      </c>
    </row>
    <row r="28" spans="1:15" x14ac:dyDescent="0.2">
      <c r="A28">
        <f t="shared" si="5"/>
        <v>17</v>
      </c>
      <c r="B28">
        <v>394</v>
      </c>
      <c r="C28">
        <f>0</f>
        <v>0</v>
      </c>
      <c r="D28">
        <v>0</v>
      </c>
      <c r="E28">
        <f>0</f>
        <v>0</v>
      </c>
      <c r="F28">
        <f>1</f>
        <v>1</v>
      </c>
      <c r="G28">
        <v>0</v>
      </c>
      <c r="H28">
        <v>1</v>
      </c>
      <c r="I28">
        <f t="shared" si="0"/>
        <v>0.18143948345662664</v>
      </c>
      <c r="J28">
        <f t="shared" si="6"/>
        <v>4.2155784345936365E-3</v>
      </c>
      <c r="K28">
        <f t="shared" si="1"/>
        <v>-2154.7735750276829</v>
      </c>
      <c r="L28">
        <f t="shared" si="3"/>
        <v>299.11918944940413</v>
      </c>
      <c r="M28" cm="1">
        <f t="array" ref="M28">EXP(SUMPRODUCT(TRANSPOSE(E$1:E$6),C28:H28))</f>
        <v>1.1128573957018639</v>
      </c>
      <c r="N28">
        <f t="shared" si="4"/>
        <v>210.77892172968183</v>
      </c>
      <c r="O28">
        <f t="shared" si="2"/>
        <v>0.46502811743735578</v>
      </c>
    </row>
    <row r="29" spans="1:15" x14ac:dyDescent="0.2">
      <c r="A29">
        <f t="shared" si="5"/>
        <v>18</v>
      </c>
      <c r="B29">
        <v>502</v>
      </c>
      <c r="C29">
        <f>0</f>
        <v>0</v>
      </c>
      <c r="D29">
        <v>0</v>
      </c>
      <c r="E29">
        <f>0</f>
        <v>0</v>
      </c>
      <c r="F29">
        <f>0</f>
        <v>0</v>
      </c>
      <c r="G29">
        <v>1</v>
      </c>
      <c r="H29">
        <f>0</f>
        <v>0</v>
      </c>
      <c r="I29">
        <f t="shared" si="0"/>
        <v>0.18885001866818951</v>
      </c>
      <c r="J29">
        <f t="shared" si="6"/>
        <v>7.4105352115628742E-3</v>
      </c>
      <c r="K29">
        <f t="shared" si="1"/>
        <v>-2462.2360122286968</v>
      </c>
      <c r="L29">
        <f t="shared" si="3"/>
        <v>345.5108222668016</v>
      </c>
      <c r="M29" cm="1">
        <f t="array" ref="M29">EXP(SUMPRODUCT(TRANSPOSE(E$1:E$6),C29:H29))</f>
        <v>2.0864758523803251</v>
      </c>
      <c r="N29">
        <f t="shared" si="4"/>
        <v>370.52676057814369</v>
      </c>
      <c r="O29">
        <f t="shared" si="2"/>
        <v>0.26189888331047073</v>
      </c>
    </row>
    <row r="30" spans="1:15" x14ac:dyDescent="0.2">
      <c r="A30">
        <f t="shared" si="5"/>
        <v>19</v>
      </c>
      <c r="B30">
        <v>348</v>
      </c>
      <c r="C30">
        <f>0</f>
        <v>0</v>
      </c>
      <c r="D30">
        <v>0</v>
      </c>
      <c r="E30">
        <f>0</f>
        <v>0</v>
      </c>
      <c r="F30">
        <f>0</f>
        <v>0</v>
      </c>
      <c r="G30">
        <v>0</v>
      </c>
      <c r="H30">
        <f>0</f>
        <v>0</v>
      </c>
      <c r="I30">
        <f t="shared" si="0"/>
        <v>0.19220137585259411</v>
      </c>
      <c r="J30">
        <f t="shared" si="6"/>
        <v>3.351357184404602E-3</v>
      </c>
      <c r="K30">
        <f t="shared" si="1"/>
        <v>-1983.0396801592251</v>
      </c>
      <c r="L30">
        <f t="shared" si="3"/>
        <v>368.84116240358901</v>
      </c>
      <c r="M30" cm="1">
        <f t="array" ref="M30">EXP(SUMPRODUCT(TRANSPOSE(E$1:E$6),C30:H30))</f>
        <v>1</v>
      </c>
      <c r="N30">
        <f t="shared" si="4"/>
        <v>167.5678592202301</v>
      </c>
      <c r="O30">
        <f t="shared" si="2"/>
        <v>0.51848316316025833</v>
      </c>
    </row>
    <row r="31" spans="1:15" x14ac:dyDescent="0.2">
      <c r="A31">
        <f t="shared" si="5"/>
        <v>20</v>
      </c>
      <c r="B31">
        <v>238</v>
      </c>
      <c r="C31">
        <f>0</f>
        <v>0</v>
      </c>
      <c r="D31">
        <v>0</v>
      </c>
      <c r="E31">
        <f>0</f>
        <v>0</v>
      </c>
      <c r="F31">
        <f>0</f>
        <v>0</v>
      </c>
      <c r="G31">
        <v>0</v>
      </c>
      <c r="H31">
        <f>0</f>
        <v>0</v>
      </c>
      <c r="I31">
        <f t="shared" si="0"/>
        <v>0.19548412163304951</v>
      </c>
      <c r="J31">
        <f t="shared" si="6"/>
        <v>3.2827457804553983E-3</v>
      </c>
      <c r="K31">
        <f t="shared" si="1"/>
        <v>-1361.1398687055714</v>
      </c>
      <c r="L31">
        <f t="shared" si="3"/>
        <v>393.25946818961938</v>
      </c>
      <c r="M31" cm="1">
        <f t="array" ref="M31">EXP(SUMPRODUCT(TRANSPOSE(E$1:E$6),C31:H31))</f>
        <v>1</v>
      </c>
      <c r="N31">
        <f t="shared" si="4"/>
        <v>164.13728902276992</v>
      </c>
      <c r="O31">
        <f t="shared" si="2"/>
        <v>0.3103475251144121</v>
      </c>
    </row>
    <row r="32" spans="1:15" x14ac:dyDescent="0.2">
      <c r="A32">
        <f t="shared" si="5"/>
        <v>21</v>
      </c>
      <c r="B32">
        <v>204</v>
      </c>
      <c r="C32">
        <f>0</f>
        <v>0</v>
      </c>
      <c r="D32">
        <v>0</v>
      </c>
      <c r="E32">
        <f>0</f>
        <v>0</v>
      </c>
      <c r="F32">
        <f>0</f>
        <v>0</v>
      </c>
      <c r="G32">
        <v>0</v>
      </c>
      <c r="H32">
        <f>0</f>
        <v>0</v>
      </c>
      <c r="I32">
        <f t="shared" si="0"/>
        <v>0.1986959624169653</v>
      </c>
      <c r="J32">
        <f t="shared" si="6"/>
        <v>3.211840783915787E-3</v>
      </c>
      <c r="K32">
        <f t="shared" si="1"/>
        <v>-1171.1458548667222</v>
      </c>
      <c r="L32">
        <f t="shared" si="3"/>
        <v>418.75827051977649</v>
      </c>
      <c r="M32" cm="1">
        <f t="array" ref="M32">EXP(SUMPRODUCT(TRANSPOSE(E$1:E$6),C32:H32))</f>
        <v>1</v>
      </c>
      <c r="N32">
        <f t="shared" si="4"/>
        <v>160.59203919578934</v>
      </c>
      <c r="O32">
        <f t="shared" si="2"/>
        <v>0.21278412158926793</v>
      </c>
    </row>
    <row r="33" spans="1:15" x14ac:dyDescent="0.2">
      <c r="A33">
        <f t="shared" si="5"/>
        <v>22</v>
      </c>
      <c r="B33">
        <v>326</v>
      </c>
      <c r="C33">
        <f>0</f>
        <v>0</v>
      </c>
      <c r="D33">
        <f>1</f>
        <v>1</v>
      </c>
      <c r="E33">
        <f>0</f>
        <v>0</v>
      </c>
      <c r="F33">
        <f>0</f>
        <v>0</v>
      </c>
      <c r="G33">
        <v>0</v>
      </c>
      <c r="H33">
        <f>0</f>
        <v>0</v>
      </c>
      <c r="I33">
        <f t="shared" si="0"/>
        <v>0.20351812699131611</v>
      </c>
      <c r="J33">
        <f t="shared" si="6"/>
        <v>4.8221645743508068E-3</v>
      </c>
      <c r="K33">
        <f t="shared" si="1"/>
        <v>-1739.0575525910403</v>
      </c>
      <c r="L33">
        <f t="shared" si="3"/>
        <v>460.27899318597974</v>
      </c>
      <c r="M33" cm="1">
        <f t="array" ref="M33">EXP(SUMPRODUCT(TRANSPOSE(E$1:E$6),C33:H33))</f>
        <v>1.5625599967264421</v>
      </c>
      <c r="N33">
        <f t="shared" si="4"/>
        <v>241.10822871754033</v>
      </c>
      <c r="O33">
        <f t="shared" si="2"/>
        <v>0.26040420638791312</v>
      </c>
    </row>
    <row r="34" spans="1:15" x14ac:dyDescent="0.2">
      <c r="A34">
        <f t="shared" si="5"/>
        <v>23</v>
      </c>
      <c r="B34">
        <v>464</v>
      </c>
      <c r="C34">
        <f>0</f>
        <v>0</v>
      </c>
      <c r="D34" s="3">
        <f>0</f>
        <v>0</v>
      </c>
      <c r="E34">
        <f>1</f>
        <v>1</v>
      </c>
      <c r="F34">
        <f>0</f>
        <v>0</v>
      </c>
      <c r="G34">
        <v>0</v>
      </c>
      <c r="H34">
        <f>0</f>
        <v>0</v>
      </c>
      <c r="I34">
        <f t="shared" si="0"/>
        <v>0.21089528570529126</v>
      </c>
      <c r="J34">
        <f t="shared" si="6"/>
        <v>7.3771587139751515E-3</v>
      </c>
      <c r="K34">
        <f t="shared" si="1"/>
        <v>-2277.9461546496027</v>
      </c>
      <c r="L34">
        <f t="shared" si="3"/>
        <v>532.20462536284708</v>
      </c>
      <c r="M34" cm="1">
        <f t="array" ref="M34">EXP(SUMPRODUCT(TRANSPOSE(E$1:E$6),C34:H34))</f>
        <v>2.6023242611117254</v>
      </c>
      <c r="N34">
        <f t="shared" si="4"/>
        <v>368.85793569875756</v>
      </c>
      <c r="O34">
        <f t="shared" si="2"/>
        <v>0.20504755237336733</v>
      </c>
    </row>
    <row r="35" spans="1:15" x14ac:dyDescent="0.2">
      <c r="A35">
        <f t="shared" si="5"/>
        <v>24</v>
      </c>
      <c r="B35">
        <v>275</v>
      </c>
      <c r="C35">
        <f>0</f>
        <v>0</v>
      </c>
      <c r="D35">
        <v>0</v>
      </c>
      <c r="E35">
        <f>0</f>
        <v>0</v>
      </c>
      <c r="F35">
        <f>1</f>
        <v>1</v>
      </c>
      <c r="G35">
        <v>0</v>
      </c>
      <c r="H35">
        <f>0</f>
        <v>0</v>
      </c>
      <c r="I35">
        <f t="shared" si="0"/>
        <v>0.21667648238979509</v>
      </c>
      <c r="J35">
        <f t="shared" si="6"/>
        <v>5.781196684503831E-3</v>
      </c>
      <c r="K35">
        <f t="shared" si="1"/>
        <v>-1417.1147591936337</v>
      </c>
      <c r="L35">
        <f t="shared" si="3"/>
        <v>596.65994325942984</v>
      </c>
      <c r="M35" cm="1">
        <f t="array" ref="M35">EXP(SUMPRODUCT(TRANSPOSE(E$1:E$6),C35:H35))</f>
        <v>2.2458766247526767</v>
      </c>
      <c r="N35">
        <f t="shared" si="4"/>
        <v>289.05983422519154</v>
      </c>
      <c r="O35">
        <f t="shared" si="2"/>
        <v>5.1126669909787405E-2</v>
      </c>
    </row>
    <row r="36" spans="1:15" x14ac:dyDescent="0.2">
      <c r="A36">
        <f t="shared" si="5"/>
        <v>25</v>
      </c>
      <c r="B36">
        <v>71</v>
      </c>
      <c r="C36">
        <f>0</f>
        <v>0</v>
      </c>
      <c r="D36">
        <v>0</v>
      </c>
      <c r="E36">
        <f>0</f>
        <v>0</v>
      </c>
      <c r="F36">
        <f>0</f>
        <v>0</v>
      </c>
      <c r="G36">
        <v>0</v>
      </c>
      <c r="H36">
        <f>0</f>
        <v>0</v>
      </c>
      <c r="I36">
        <f t="shared" si="0"/>
        <v>0.21912961719509039</v>
      </c>
      <c r="J36">
        <f t="shared" si="6"/>
        <v>2.4531348052952984E-3</v>
      </c>
      <c r="K36">
        <f t="shared" si="1"/>
        <v>-426.73758775562908</v>
      </c>
      <c r="L36">
        <f t="shared" si="3"/>
        <v>626.41370900530546</v>
      </c>
      <c r="M36" cm="1">
        <f t="array" ref="M36">EXP(SUMPRODUCT(TRANSPOSE(E$1:E$6),C36:H36))</f>
        <v>1</v>
      </c>
      <c r="N36">
        <f t="shared" si="4"/>
        <v>122.65674026476492</v>
      </c>
      <c r="O36">
        <f t="shared" si="2"/>
        <v>0.72755972203894259</v>
      </c>
    </row>
    <row r="37" spans="1:15" x14ac:dyDescent="0.2">
      <c r="A37">
        <f t="shared" si="5"/>
        <v>26</v>
      </c>
      <c r="B37">
        <v>84</v>
      </c>
      <c r="C37">
        <f>0</f>
        <v>0</v>
      </c>
      <c r="D37">
        <v>0</v>
      </c>
      <c r="E37">
        <f>0</f>
        <v>0</v>
      </c>
      <c r="F37">
        <f>0</f>
        <v>0</v>
      </c>
      <c r="G37">
        <v>0</v>
      </c>
      <c r="H37">
        <f>0</f>
        <v>0</v>
      </c>
      <c r="I37">
        <f t="shared" si="0"/>
        <v>0.22154461564406558</v>
      </c>
      <c r="J37">
        <f t="shared" si="6"/>
        <v>2.4149984489751919E-3</v>
      </c>
      <c r="K37">
        <f t="shared" si="1"/>
        <v>-506.18875726642483</v>
      </c>
      <c r="L37">
        <f t="shared" si="3"/>
        <v>657.21607397318348</v>
      </c>
      <c r="M37" cm="1">
        <f t="array" ref="M37">EXP(SUMPRODUCT(TRANSPOSE(E$1:E$6),C37:H37))</f>
        <v>1</v>
      </c>
      <c r="N37">
        <f t="shared" si="4"/>
        <v>120.74992244875959</v>
      </c>
      <c r="O37">
        <f t="shared" si="2"/>
        <v>0.43749907677094751</v>
      </c>
    </row>
    <row r="38" spans="1:15" x14ac:dyDescent="0.2">
      <c r="A38">
        <f t="shared" si="5"/>
        <v>27</v>
      </c>
      <c r="B38">
        <v>59</v>
      </c>
      <c r="C38">
        <f>0</f>
        <v>0</v>
      </c>
      <c r="D38">
        <v>0</v>
      </c>
      <c r="E38">
        <f>0</f>
        <v>0</v>
      </c>
      <c r="F38">
        <f>0</f>
        <v>0</v>
      </c>
      <c r="G38">
        <v>0</v>
      </c>
      <c r="H38">
        <f>0</f>
        <v>0</v>
      </c>
      <c r="I38">
        <f t="shared" si="0"/>
        <v>0.22392043769535264</v>
      </c>
      <c r="J38">
        <f t="shared" si="6"/>
        <v>2.3758220512870576E-3</v>
      </c>
      <c r="K38">
        <f t="shared" si="1"/>
        <v>-356.50229469702845</v>
      </c>
      <c r="L38">
        <f t="shared" si="3"/>
        <v>689.06153034178215</v>
      </c>
      <c r="M38" cm="1">
        <f t="array" ref="M38">EXP(SUMPRODUCT(TRANSPOSE(E$1:E$6),C38:H38))</f>
        <v>1</v>
      </c>
      <c r="N38">
        <f t="shared" si="4"/>
        <v>118.79110256435288</v>
      </c>
      <c r="O38">
        <f t="shared" si="2"/>
        <v>1.0134085180398793</v>
      </c>
    </row>
    <row r="39" spans="1:15" x14ac:dyDescent="0.2">
      <c r="A39">
        <f t="shared" si="5"/>
        <v>28</v>
      </c>
      <c r="B39">
        <v>51</v>
      </c>
      <c r="C39">
        <f>0</f>
        <v>0</v>
      </c>
      <c r="D39">
        <v>0</v>
      </c>
      <c r="E39">
        <f>0</f>
        <v>0</v>
      </c>
      <c r="F39">
        <f>0</f>
        <v>0</v>
      </c>
      <c r="G39">
        <v>0</v>
      </c>
      <c r="H39">
        <f>0</f>
        <v>0</v>
      </c>
      <c r="I39">
        <f t="shared" si="0"/>
        <v>0.22625640110159551</v>
      </c>
      <c r="J39">
        <f t="shared" si="6"/>
        <v>2.3359634062428691E-3</v>
      </c>
      <c r="K39">
        <f t="shared" si="1"/>
        <v>-309.02587484300534</v>
      </c>
      <c r="L39">
        <f t="shared" si="3"/>
        <v>721.94480561049284</v>
      </c>
      <c r="M39" cm="1">
        <f t="array" ref="M39">EXP(SUMPRODUCT(TRANSPOSE(E$1:E$6),C39:H39))</f>
        <v>1</v>
      </c>
      <c r="N39">
        <f t="shared" si="4"/>
        <v>116.79817031214345</v>
      </c>
      <c r="O39">
        <f t="shared" si="2"/>
        <v>1.2901602021988914</v>
      </c>
    </row>
    <row r="40" spans="1:15" x14ac:dyDescent="0.2">
      <c r="A40">
        <f t="shared" si="5"/>
        <v>29</v>
      </c>
      <c r="B40">
        <v>136</v>
      </c>
      <c r="C40">
        <f>0</f>
        <v>0</v>
      </c>
      <c r="D40">
        <f>1</f>
        <v>1</v>
      </c>
      <c r="E40">
        <f>0</f>
        <v>0</v>
      </c>
      <c r="F40">
        <f>0</f>
        <v>0</v>
      </c>
      <c r="G40">
        <v>0</v>
      </c>
      <c r="H40">
        <f>0</f>
        <v>0</v>
      </c>
      <c r="I40">
        <f t="shared" si="0"/>
        <v>0.22979675613457051</v>
      </c>
      <c r="J40">
        <f t="shared" si="6"/>
        <v>3.5403550329750066E-3</v>
      </c>
      <c r="K40">
        <f t="shared" si="1"/>
        <v>-767.51984404877078</v>
      </c>
      <c r="L40">
        <f t="shared" si="3"/>
        <v>774.94065101135391</v>
      </c>
      <c r="M40" cm="1">
        <f t="array" ref="M40">EXP(SUMPRODUCT(TRANSPOSE(E$1:E$6),C40:H40))</f>
        <v>1.5625599967264421</v>
      </c>
      <c r="N40">
        <f t="shared" si="4"/>
        <v>177.01775164875033</v>
      </c>
      <c r="O40">
        <f t="shared" si="2"/>
        <v>0.30160111506434067</v>
      </c>
    </row>
    <row r="41" spans="1:15" x14ac:dyDescent="0.2">
      <c r="A41">
        <f t="shared" si="5"/>
        <v>30</v>
      </c>
      <c r="B41">
        <v>276</v>
      </c>
      <c r="C41">
        <f>0</f>
        <v>0</v>
      </c>
      <c r="D41" s="3">
        <f>0</f>
        <v>0</v>
      </c>
      <c r="E41">
        <f>1</f>
        <v>1</v>
      </c>
      <c r="F41">
        <f>0</f>
        <v>0</v>
      </c>
      <c r="G41">
        <v>0</v>
      </c>
      <c r="H41">
        <f>0</f>
        <v>0</v>
      </c>
      <c r="I41">
        <f t="shared" si="0"/>
        <v>0.23531907266982899</v>
      </c>
      <c r="J41">
        <f t="shared" si="6"/>
        <v>5.5223165352584758E-3</v>
      </c>
      <c r="K41">
        <f t="shared" si="1"/>
        <v>-1434.9123650936394</v>
      </c>
      <c r="L41">
        <f t="shared" si="3"/>
        <v>865.87613380530047</v>
      </c>
      <c r="M41" cm="1">
        <f t="array" ref="M41">EXP(SUMPRODUCT(TRANSPOSE(E$1:E$6),C41:H41))</f>
        <v>2.6023242611117254</v>
      </c>
      <c r="N41">
        <f t="shared" si="4"/>
        <v>276.1158267629238</v>
      </c>
      <c r="O41">
        <f t="shared" si="2"/>
        <v>4.1966218450653105E-4</v>
      </c>
    </row>
    <row r="42" spans="1:15" x14ac:dyDescent="0.2">
      <c r="A42">
        <f t="shared" si="5"/>
        <v>31</v>
      </c>
      <c r="B42">
        <v>228</v>
      </c>
      <c r="C42">
        <f>0</f>
        <v>0</v>
      </c>
      <c r="D42">
        <v>0</v>
      </c>
      <c r="E42">
        <f>0</f>
        <v>0</v>
      </c>
      <c r="F42">
        <f>1</f>
        <v>1</v>
      </c>
      <c r="G42">
        <v>0</v>
      </c>
      <c r="H42">
        <f>0</f>
        <v>0</v>
      </c>
      <c r="I42">
        <f t="shared" si="0"/>
        <v>0.23973712512513723</v>
      </c>
      <c r="J42">
        <f t="shared" si="6"/>
        <v>4.4180524553082412E-3</v>
      </c>
      <c r="K42">
        <f t="shared" si="1"/>
        <v>-1236.2288366201251</v>
      </c>
      <c r="L42">
        <f t="shared" si="3"/>
        <v>946.65400138943119</v>
      </c>
      <c r="M42" cm="1">
        <f t="array" ref="M42">EXP(SUMPRODUCT(TRANSPOSE(E$1:E$6),C42:H42))</f>
        <v>2.2458766247526767</v>
      </c>
      <c r="N42">
        <f t="shared" si="4"/>
        <v>220.90262276541205</v>
      </c>
      <c r="O42">
        <f t="shared" si="2"/>
        <v>3.1128847520122599E-2</v>
      </c>
    </row>
    <row r="43" spans="1:15" x14ac:dyDescent="0.2">
      <c r="A43">
        <f t="shared" si="5"/>
        <v>32</v>
      </c>
      <c r="B43">
        <v>197</v>
      </c>
      <c r="C43">
        <f>0</f>
        <v>0</v>
      </c>
      <c r="D43">
        <v>0</v>
      </c>
      <c r="E43">
        <f>0</f>
        <v>0</v>
      </c>
      <c r="F43">
        <f>0</f>
        <v>0</v>
      </c>
      <c r="G43">
        <v>1</v>
      </c>
      <c r="H43">
        <f>0</f>
        <v>0</v>
      </c>
      <c r="I43">
        <f t="shared" si="0"/>
        <v>0.24360299569403177</v>
      </c>
      <c r="J43">
        <f t="shared" si="6"/>
        <v>3.8658705688945361E-3</v>
      </c>
      <c r="K43">
        <f t="shared" si="1"/>
        <v>-1094.4469704838286</v>
      </c>
      <c r="L43">
        <f t="shared" si="3"/>
        <v>1023.8242598327375</v>
      </c>
      <c r="M43" cm="1">
        <f t="array" ref="M43">EXP(SUMPRODUCT(TRANSPOSE(E$1:E$6),C43:H43))</f>
        <v>2.0864758523803251</v>
      </c>
      <c r="N43">
        <f t="shared" si="4"/>
        <v>193.2935284447268</v>
      </c>
      <c r="O43">
        <f t="shared" si="2"/>
        <v>1.8814576422706585E-2</v>
      </c>
    </row>
    <row r="44" spans="1:15" x14ac:dyDescent="0.2">
      <c r="A44">
        <f t="shared" si="5"/>
        <v>33</v>
      </c>
      <c r="B44">
        <v>64</v>
      </c>
      <c r="C44">
        <f>0</f>
        <v>0</v>
      </c>
      <c r="D44">
        <v>0</v>
      </c>
      <c r="E44">
        <f>0</f>
        <v>0</v>
      </c>
      <c r="F44">
        <f>0</f>
        <v>0</v>
      </c>
      <c r="G44">
        <v>0</v>
      </c>
      <c r="H44">
        <f>0</f>
        <v>0</v>
      </c>
      <c r="I44">
        <f t="shared" ref="I44:I75" si="7">(1-(B$2/(B$2+L44))^B$1)</f>
        <v>0.24539561389164499</v>
      </c>
      <c r="J44">
        <f t="shared" si="6"/>
        <v>1.7926181976132272E-3</v>
      </c>
      <c r="K44">
        <f t="shared" ref="K44:K75" si="8">B44*IFERROR(LN(J44),-10000)</f>
        <v>-404.74099504469694</v>
      </c>
      <c r="L44">
        <f t="shared" si="3"/>
        <v>1061.8246064212135</v>
      </c>
      <c r="M44" cm="1">
        <f t="array" ref="M44">EXP(SUMPRODUCT(TRANSPOSE(E$1:E$6),C44:H44))</f>
        <v>1</v>
      </c>
      <c r="N44">
        <f t="shared" si="4"/>
        <v>89.630909880661363</v>
      </c>
      <c r="O44">
        <f t="shared" ref="O44:O75" si="9">ABS(N44-B44)/B44</f>
        <v>0.4004829668853338</v>
      </c>
    </row>
    <row r="45" spans="1:15" x14ac:dyDescent="0.2">
      <c r="A45">
        <f t="shared" si="5"/>
        <v>34</v>
      </c>
      <c r="B45">
        <v>38</v>
      </c>
      <c r="C45">
        <f>0</f>
        <v>0</v>
      </c>
      <c r="D45">
        <v>0</v>
      </c>
      <c r="E45">
        <f>0</f>
        <v>0</v>
      </c>
      <c r="F45">
        <f>0</f>
        <v>0</v>
      </c>
      <c r="G45">
        <v>0</v>
      </c>
      <c r="H45">
        <f>0</f>
        <v>0</v>
      </c>
      <c r="I45">
        <f t="shared" si="7"/>
        <v>0.24716707219125678</v>
      </c>
      <c r="J45">
        <f t="shared" si="6"/>
        <v>1.7714582996117834E-3</v>
      </c>
      <c r="K45">
        <f t="shared" si="8"/>
        <v>-240.76618259407789</v>
      </c>
      <c r="L45">
        <f t="shared" ref="L45:L76" si="10">L44+(A45^B$3-A44^B$3)*M45</f>
        <v>1100.8351831399837</v>
      </c>
      <c r="M45" cm="1">
        <f t="array" ref="M45">EXP(SUMPRODUCT(TRANSPOSE(E$1:E$6),C45:H45))</f>
        <v>1</v>
      </c>
      <c r="N45">
        <f t="shared" si="4"/>
        <v>88.572914980589161</v>
      </c>
      <c r="O45">
        <f t="shared" si="9"/>
        <v>1.3308661836997147</v>
      </c>
    </row>
    <row r="46" spans="1:15" x14ac:dyDescent="0.2">
      <c r="A46">
        <f t="shared" si="5"/>
        <v>35</v>
      </c>
      <c r="B46">
        <v>36</v>
      </c>
      <c r="C46">
        <f>0</f>
        <v>0</v>
      </c>
      <c r="D46">
        <v>0</v>
      </c>
      <c r="E46">
        <f>0</f>
        <v>0</v>
      </c>
      <c r="F46">
        <f>0</f>
        <v>0</v>
      </c>
      <c r="G46">
        <v>0</v>
      </c>
      <c r="H46">
        <f>0</f>
        <v>0</v>
      </c>
      <c r="I46">
        <f t="shared" si="7"/>
        <v>0.24891691509304459</v>
      </c>
      <c r="J46">
        <f t="shared" si="6"/>
        <v>1.7498429017878125E-3</v>
      </c>
      <c r="K46">
        <f t="shared" si="8"/>
        <v>-228.53625355739817</v>
      </c>
      <c r="L46">
        <f t="shared" si="10"/>
        <v>1140.8519490488636</v>
      </c>
      <c r="M46" cm="1">
        <f t="array" ref="M46">EXP(SUMPRODUCT(TRANSPOSE(E$1:E$6),C46:H46))</f>
        <v>1</v>
      </c>
      <c r="N46">
        <f t="shared" si="4"/>
        <v>87.492145089390633</v>
      </c>
      <c r="O46">
        <f t="shared" si="9"/>
        <v>1.4303373635941843</v>
      </c>
    </row>
    <row r="47" spans="1:15" x14ac:dyDescent="0.2">
      <c r="A47">
        <f t="shared" si="5"/>
        <v>36</v>
      </c>
      <c r="B47">
        <v>117</v>
      </c>
      <c r="C47">
        <f>0</f>
        <v>0</v>
      </c>
      <c r="D47">
        <f>1</f>
        <v>1</v>
      </c>
      <c r="E47">
        <f>0</f>
        <v>0</v>
      </c>
      <c r="F47">
        <f>0</f>
        <v>0</v>
      </c>
      <c r="G47">
        <v>0</v>
      </c>
      <c r="H47">
        <f>0</f>
        <v>0</v>
      </c>
      <c r="I47">
        <f t="shared" si="7"/>
        <v>0.25158932061496242</v>
      </c>
      <c r="J47">
        <f t="shared" si="6"/>
        <v>2.6724055219178311E-3</v>
      </c>
      <c r="K47">
        <f t="shared" si="8"/>
        <v>-693.19882331369217</v>
      </c>
      <c r="L47">
        <f t="shared" si="10"/>
        <v>1204.9466706981716</v>
      </c>
      <c r="M47" cm="1">
        <f t="array" ref="M47">EXP(SUMPRODUCT(TRANSPOSE(E$1:E$6),C47:H47))</f>
        <v>1.5625599967264421</v>
      </c>
      <c r="N47">
        <f t="shared" si="4"/>
        <v>133.62027609589154</v>
      </c>
      <c r="O47">
        <f t="shared" si="9"/>
        <v>0.14205364184522684</v>
      </c>
    </row>
    <row r="48" spans="1:15" x14ac:dyDescent="0.2">
      <c r="A48">
        <f t="shared" si="5"/>
        <v>37</v>
      </c>
      <c r="B48">
        <v>238</v>
      </c>
      <c r="C48">
        <f>0</f>
        <v>0</v>
      </c>
      <c r="D48" s="3">
        <f>0</f>
        <v>0</v>
      </c>
      <c r="E48">
        <f>1</f>
        <v>1</v>
      </c>
      <c r="F48">
        <f>0</f>
        <v>0</v>
      </c>
      <c r="G48">
        <v>0</v>
      </c>
      <c r="H48">
        <f>0</f>
        <v>0</v>
      </c>
      <c r="I48">
        <f t="shared" si="7"/>
        <v>0.25582021610182115</v>
      </c>
      <c r="J48">
        <f t="shared" si="6"/>
        <v>4.2308954868587323E-3</v>
      </c>
      <c r="K48">
        <f t="shared" si="8"/>
        <v>-1300.7513030153157</v>
      </c>
      <c r="L48">
        <f t="shared" si="10"/>
        <v>1314.2899451253284</v>
      </c>
      <c r="M48" cm="1">
        <f t="array" ref="M48">EXP(SUMPRODUCT(TRANSPOSE(E$1:E$6),C48:H48))</f>
        <v>2.6023242611117254</v>
      </c>
      <c r="N48">
        <f t="shared" si="4"/>
        <v>211.54477434293662</v>
      </c>
      <c r="O48">
        <f t="shared" si="9"/>
        <v>0.11115641032379571</v>
      </c>
    </row>
    <row r="49" spans="1:15" x14ac:dyDescent="0.2">
      <c r="A49">
        <f t="shared" si="5"/>
        <v>38</v>
      </c>
      <c r="B49">
        <v>152</v>
      </c>
      <c r="C49">
        <f>0</f>
        <v>0</v>
      </c>
      <c r="D49">
        <v>0</v>
      </c>
      <c r="E49">
        <f>0</f>
        <v>0</v>
      </c>
      <c r="F49">
        <f>1</f>
        <v>1</v>
      </c>
      <c r="G49">
        <v>0</v>
      </c>
      <c r="H49">
        <f>0</f>
        <v>0</v>
      </c>
      <c r="I49">
        <f t="shared" si="7"/>
        <v>0.2592602141040885</v>
      </c>
      <c r="J49">
        <f t="shared" si="6"/>
        <v>3.4399980022673526E-3</v>
      </c>
      <c r="K49">
        <f t="shared" si="8"/>
        <v>-862.1872270266515</v>
      </c>
      <c r="L49">
        <f t="shared" si="10"/>
        <v>1410.8904331859139</v>
      </c>
      <c r="M49" cm="1">
        <f t="array" ref="M49">EXP(SUMPRODUCT(TRANSPOSE(E$1:E$6),C49:H49))</f>
        <v>2.2458766247526767</v>
      </c>
      <c r="N49">
        <f t="shared" si="4"/>
        <v>171.99990011336763</v>
      </c>
      <c r="O49">
        <f t="shared" si="9"/>
        <v>0.13157829021952389</v>
      </c>
    </row>
    <row r="50" spans="1:15" x14ac:dyDescent="0.2">
      <c r="A50">
        <f t="shared" si="5"/>
        <v>39</v>
      </c>
      <c r="B50">
        <v>32</v>
      </c>
      <c r="C50">
        <f>0</f>
        <v>0</v>
      </c>
      <c r="D50">
        <v>0</v>
      </c>
      <c r="E50">
        <f>0</f>
        <v>0</v>
      </c>
      <c r="F50">
        <f>0</f>
        <v>0</v>
      </c>
      <c r="G50">
        <v>0</v>
      </c>
      <c r="H50">
        <f>0</f>
        <v>0</v>
      </c>
      <c r="I50">
        <f t="shared" si="7"/>
        <v>0.26074569503773426</v>
      </c>
      <c r="J50">
        <f t="shared" si="6"/>
        <v>1.4854809336457553E-3</v>
      </c>
      <c r="K50">
        <f t="shared" si="8"/>
        <v>-208.3845343397833</v>
      </c>
      <c r="L50">
        <f t="shared" si="10"/>
        <v>1454.8940840323157</v>
      </c>
      <c r="M50" cm="1">
        <f t="array" ref="M50">EXP(SUMPRODUCT(TRANSPOSE(E$1:E$6),C50:H50))</f>
        <v>1</v>
      </c>
      <c r="N50">
        <f t="shared" si="4"/>
        <v>74.274046682287761</v>
      </c>
      <c r="O50">
        <f t="shared" si="9"/>
        <v>1.3210639588214925</v>
      </c>
    </row>
    <row r="51" spans="1:15" x14ac:dyDescent="0.2">
      <c r="A51">
        <f t="shared" si="5"/>
        <v>40</v>
      </c>
      <c r="B51">
        <v>44</v>
      </c>
      <c r="C51">
        <f>0</f>
        <v>0</v>
      </c>
      <c r="D51">
        <v>0</v>
      </c>
      <c r="E51">
        <f>0</f>
        <v>0</v>
      </c>
      <c r="F51">
        <f>0</f>
        <v>0</v>
      </c>
      <c r="G51">
        <v>0</v>
      </c>
      <c r="H51">
        <f>0</f>
        <v>0</v>
      </c>
      <c r="I51">
        <f t="shared" si="7"/>
        <v>0.26221629740284902</v>
      </c>
      <c r="J51">
        <f t="shared" si="6"/>
        <v>1.4706023651147593E-3</v>
      </c>
      <c r="K51">
        <f t="shared" si="8"/>
        <v>-286.97166035728412</v>
      </c>
      <c r="L51">
        <f t="shared" si="10"/>
        <v>1499.885559649304</v>
      </c>
      <c r="M51" cm="1">
        <f t="array" ref="M51">EXP(SUMPRODUCT(TRANSPOSE(E$1:E$6),C51:H51))</f>
        <v>1</v>
      </c>
      <c r="N51">
        <f t="shared" si="4"/>
        <v>73.53011825573796</v>
      </c>
      <c r="O51">
        <f t="shared" si="9"/>
        <v>0.67113905126677187</v>
      </c>
    </row>
    <row r="52" spans="1:15" x14ac:dyDescent="0.2">
      <c r="A52">
        <f t="shared" si="5"/>
        <v>41</v>
      </c>
      <c r="B52">
        <v>29</v>
      </c>
      <c r="C52">
        <f>0</f>
        <v>0</v>
      </c>
      <c r="D52">
        <v>0</v>
      </c>
      <c r="E52">
        <f>0</f>
        <v>0</v>
      </c>
      <c r="F52">
        <f>0</f>
        <v>0</v>
      </c>
      <c r="G52">
        <v>0</v>
      </c>
      <c r="H52">
        <f>0</f>
        <v>0</v>
      </c>
      <c r="I52">
        <f t="shared" si="7"/>
        <v>0.26367174676005933</v>
      </c>
      <c r="J52">
        <f t="shared" si="6"/>
        <v>1.4554493572103144E-3</v>
      </c>
      <c r="K52">
        <f t="shared" si="8"/>
        <v>-189.44077709457827</v>
      </c>
      <c r="L52">
        <f t="shared" si="10"/>
        <v>1545.8615081273747</v>
      </c>
      <c r="M52" cm="1">
        <f t="array" ref="M52">EXP(SUMPRODUCT(TRANSPOSE(E$1:E$6),C52:H52))</f>
        <v>1</v>
      </c>
      <c r="N52">
        <f t="shared" si="4"/>
        <v>72.772467860515718</v>
      </c>
      <c r="O52">
        <f t="shared" si="9"/>
        <v>1.5093954434660593</v>
      </c>
    </row>
    <row r="53" spans="1:15" x14ac:dyDescent="0.2">
      <c r="A53">
        <f t="shared" si="5"/>
        <v>42</v>
      </c>
      <c r="B53">
        <v>31</v>
      </c>
      <c r="C53">
        <f>0</f>
        <v>0</v>
      </c>
      <c r="D53">
        <v>0</v>
      </c>
      <c r="E53">
        <f>0</f>
        <v>0</v>
      </c>
      <c r="F53">
        <f>0</f>
        <v>0</v>
      </c>
      <c r="G53">
        <v>0</v>
      </c>
      <c r="H53">
        <f>0</f>
        <v>0</v>
      </c>
      <c r="I53">
        <f t="shared" si="7"/>
        <v>0.26511182942296629</v>
      </c>
      <c r="J53">
        <f t="shared" si="6"/>
        <v>1.4400826629069607E-3</v>
      </c>
      <c r="K53">
        <f t="shared" si="8"/>
        <v>-202.8346976296049</v>
      </c>
      <c r="L53">
        <f t="shared" si="10"/>
        <v>1592.8186713042319</v>
      </c>
      <c r="M53" cm="1">
        <f t="array" ref="M53">EXP(SUMPRODUCT(TRANSPOSE(E$1:E$6),C53:H53))</f>
        <v>1</v>
      </c>
      <c r="N53">
        <f t="shared" si="4"/>
        <v>72.004133145348035</v>
      </c>
      <c r="O53">
        <f t="shared" si="9"/>
        <v>1.3227139724305819</v>
      </c>
    </row>
    <row r="54" spans="1:15" x14ac:dyDescent="0.2">
      <c r="A54">
        <f t="shared" si="5"/>
        <v>43</v>
      </c>
      <c r="B54">
        <v>102</v>
      </c>
      <c r="C54">
        <f>0</f>
        <v>0</v>
      </c>
      <c r="D54">
        <f>1</f>
        <v>1</v>
      </c>
      <c r="E54">
        <f>0</f>
        <v>0</v>
      </c>
      <c r="F54">
        <f>0</f>
        <v>0</v>
      </c>
      <c r="G54">
        <v>0</v>
      </c>
      <c r="H54">
        <f>0</f>
        <v>0</v>
      </c>
      <c r="I54">
        <f t="shared" si="7"/>
        <v>0.26731858973196099</v>
      </c>
      <c r="J54">
        <f t="shared" si="6"/>
        <v>2.206760308994693E-3</v>
      </c>
      <c r="K54">
        <f t="shared" si="8"/>
        <v>-623.85543577514295</v>
      </c>
      <c r="L54">
        <f t="shared" si="10"/>
        <v>1667.7203107676869</v>
      </c>
      <c r="M54" cm="1">
        <f t="array" ref="M54">EXP(SUMPRODUCT(TRANSPOSE(E$1:E$6),C54:H54))</f>
        <v>1.5625599967264421</v>
      </c>
      <c r="N54">
        <f t="shared" si="4"/>
        <v>110.33801544973466</v>
      </c>
      <c r="O54">
        <f t="shared" si="9"/>
        <v>8.1745249507202508E-2</v>
      </c>
    </row>
    <row r="55" spans="1:15" x14ac:dyDescent="0.2">
      <c r="A55">
        <f t="shared" si="5"/>
        <v>44</v>
      </c>
      <c r="B55">
        <v>215</v>
      </c>
      <c r="C55">
        <f>0</f>
        <v>0</v>
      </c>
      <c r="D55" s="3">
        <f>0</f>
        <v>0</v>
      </c>
      <c r="E55">
        <f>1</f>
        <v>1</v>
      </c>
      <c r="F55">
        <f>0</f>
        <v>0</v>
      </c>
      <c r="G55">
        <v>0</v>
      </c>
      <c r="H55">
        <f>0</f>
        <v>0</v>
      </c>
      <c r="I55">
        <f t="shared" si="7"/>
        <v>0.27083864078072217</v>
      </c>
      <c r="J55">
        <f t="shared" si="6"/>
        <v>3.5200510487611858E-3</v>
      </c>
      <c r="K55">
        <f t="shared" si="8"/>
        <v>-1214.5951542024884</v>
      </c>
      <c r="L55">
        <f t="shared" si="10"/>
        <v>1795.0004310913723</v>
      </c>
      <c r="M55" cm="1">
        <f t="array" ref="M55">EXP(SUMPRODUCT(TRANSPOSE(E$1:E$6),C55:H55))</f>
        <v>2.6023242611117254</v>
      </c>
      <c r="N55">
        <f t="shared" si="4"/>
        <v>176.0025524380593</v>
      </c>
      <c r="O55">
        <f t="shared" si="9"/>
        <v>0.18138347703228233</v>
      </c>
    </row>
    <row r="56" spans="1:15" x14ac:dyDescent="0.2">
      <c r="A56">
        <f t="shared" si="5"/>
        <v>45</v>
      </c>
      <c r="B56">
        <v>110</v>
      </c>
      <c r="C56">
        <f>0</f>
        <v>0</v>
      </c>
      <c r="D56">
        <v>0</v>
      </c>
      <c r="E56">
        <f>0</f>
        <v>0</v>
      </c>
      <c r="F56">
        <f>1</f>
        <v>1</v>
      </c>
      <c r="G56">
        <v>0</v>
      </c>
      <c r="H56">
        <f>0</f>
        <v>0</v>
      </c>
      <c r="I56">
        <f t="shared" si="7"/>
        <v>0.27372514126151815</v>
      </c>
      <c r="J56">
        <f t="shared" si="6"/>
        <v>2.8865004807959727E-3</v>
      </c>
      <c r="K56">
        <f t="shared" si="8"/>
        <v>-643.24814585858053</v>
      </c>
      <c r="L56">
        <f t="shared" si="10"/>
        <v>1907.0295310446263</v>
      </c>
      <c r="M56" cm="1">
        <f t="array" ref="M56">EXP(SUMPRODUCT(TRANSPOSE(E$1:E$6),C56:H56))</f>
        <v>2.2458766247526767</v>
      </c>
      <c r="N56">
        <f t="shared" si="4"/>
        <v>144.32502403979862</v>
      </c>
      <c r="O56">
        <f t="shared" si="9"/>
        <v>0.31204567308907838</v>
      </c>
    </row>
    <row r="57" spans="1:15" x14ac:dyDescent="0.2">
      <c r="A57">
        <f t="shared" si="5"/>
        <v>46</v>
      </c>
      <c r="B57">
        <v>24</v>
      </c>
      <c r="C57">
        <f>0</f>
        <v>0</v>
      </c>
      <c r="D57">
        <v>0</v>
      </c>
      <c r="E57">
        <f>0</f>
        <v>0</v>
      </c>
      <c r="F57">
        <f>0</f>
        <v>0</v>
      </c>
      <c r="G57">
        <v>0</v>
      </c>
      <c r="H57">
        <f>0</f>
        <v>0</v>
      </c>
      <c r="I57">
        <f t="shared" si="7"/>
        <v>0.27497669373009448</v>
      </c>
      <c r="J57">
        <f t="shared" si="6"/>
        <v>1.2515524685763335E-3</v>
      </c>
      <c r="K57">
        <f t="shared" si="8"/>
        <v>-160.40089256207159</v>
      </c>
      <c r="L57">
        <f t="shared" si="10"/>
        <v>1957.8806850125011</v>
      </c>
      <c r="M57" cm="1">
        <f t="array" ref="M57">EXP(SUMPRODUCT(TRANSPOSE(E$1:E$6),C57:H57))</f>
        <v>1</v>
      </c>
      <c r="N57">
        <f t="shared" si="4"/>
        <v>62.577623428816679</v>
      </c>
      <c r="O57">
        <f t="shared" si="9"/>
        <v>1.6074009762006949</v>
      </c>
    </row>
    <row r="58" spans="1:15" x14ac:dyDescent="0.2">
      <c r="A58">
        <f t="shared" si="5"/>
        <v>47</v>
      </c>
      <c r="B58">
        <v>37</v>
      </c>
      <c r="C58">
        <f>0</f>
        <v>0</v>
      </c>
      <c r="D58">
        <v>0</v>
      </c>
      <c r="E58">
        <f>0</f>
        <v>0</v>
      </c>
      <c r="F58">
        <f>0</f>
        <v>0</v>
      </c>
      <c r="G58">
        <v>0</v>
      </c>
      <c r="H58">
        <f>0</f>
        <v>0</v>
      </c>
      <c r="I58">
        <f t="shared" si="7"/>
        <v>0.27621713998313857</v>
      </c>
      <c r="J58">
        <f t="shared" si="6"/>
        <v>1.2404462530440918E-3</v>
      </c>
      <c r="K58">
        <f t="shared" si="8"/>
        <v>-247.61451105693374</v>
      </c>
      <c r="L58">
        <f t="shared" si="10"/>
        <v>2009.6980122683879</v>
      </c>
      <c r="M58" cm="1">
        <f t="array" ref="M58">EXP(SUMPRODUCT(TRANSPOSE(E$1:E$6),C58:H58))</f>
        <v>1</v>
      </c>
      <c r="N58">
        <f t="shared" si="4"/>
        <v>62.02231265220459</v>
      </c>
      <c r="O58">
        <f t="shared" si="9"/>
        <v>0.67627872032985381</v>
      </c>
    </row>
    <row r="59" spans="1:15" x14ac:dyDescent="0.2">
      <c r="A59">
        <f t="shared" si="5"/>
        <v>48</v>
      </c>
      <c r="B59">
        <v>23</v>
      </c>
      <c r="C59">
        <f>0</f>
        <v>0</v>
      </c>
      <c r="D59">
        <v>0</v>
      </c>
      <c r="E59">
        <f>0</f>
        <v>0</v>
      </c>
      <c r="F59">
        <f>0</f>
        <v>0</v>
      </c>
      <c r="G59">
        <v>0</v>
      </c>
      <c r="H59">
        <f>0</f>
        <v>0</v>
      </c>
      <c r="I59">
        <f t="shared" si="7"/>
        <v>0.27744633424783305</v>
      </c>
      <c r="J59">
        <f t="shared" si="6"/>
        <v>1.2291942646944776E-3</v>
      </c>
      <c r="K59">
        <f t="shared" si="8"/>
        <v>-154.13211705288211</v>
      </c>
      <c r="L59">
        <f t="shared" si="10"/>
        <v>2062.4787273229399</v>
      </c>
      <c r="M59" cm="1">
        <f t="array" ref="M59">EXP(SUMPRODUCT(TRANSPOSE(E$1:E$6),C59:H59))</f>
        <v>1</v>
      </c>
      <c r="N59">
        <f t="shared" si="4"/>
        <v>61.459713234723878</v>
      </c>
      <c r="O59">
        <f t="shared" si="9"/>
        <v>1.6721614449879947</v>
      </c>
    </row>
    <row r="60" spans="1:15" x14ac:dyDescent="0.2">
      <c r="A60">
        <f t="shared" si="5"/>
        <v>49</v>
      </c>
      <c r="B60">
        <v>22</v>
      </c>
      <c r="C60">
        <f>0</f>
        <v>0</v>
      </c>
      <c r="D60">
        <v>0</v>
      </c>
      <c r="E60">
        <f>0</f>
        <v>0</v>
      </c>
      <c r="F60">
        <f>0</f>
        <v>0</v>
      </c>
      <c r="G60">
        <v>0</v>
      </c>
      <c r="H60">
        <f>0</f>
        <v>0</v>
      </c>
      <c r="I60">
        <f t="shared" si="7"/>
        <v>0.27866416175314745</v>
      </c>
      <c r="J60">
        <f t="shared" si="6"/>
        <v>1.2178275053144061E-3</v>
      </c>
      <c r="K60">
        <f t="shared" si="8"/>
        <v>-147.63510830147658</v>
      </c>
      <c r="L60">
        <f t="shared" si="10"/>
        <v>2116.2201111218824</v>
      </c>
      <c r="M60" cm="1">
        <f t="array" ref="M60">EXP(SUMPRODUCT(TRANSPOSE(E$1:E$6),C60:H60))</f>
        <v>1</v>
      </c>
      <c r="N60">
        <f t="shared" si="4"/>
        <v>60.891375265720306</v>
      </c>
      <c r="O60">
        <f t="shared" si="9"/>
        <v>1.7677897848054684</v>
      </c>
    </row>
    <row r="61" spans="1:15" x14ac:dyDescent="0.2">
      <c r="A61">
        <f t="shared" si="5"/>
        <v>50</v>
      </c>
      <c r="B61">
        <v>78</v>
      </c>
      <c r="C61">
        <f>0</f>
        <v>0</v>
      </c>
      <c r="D61">
        <f>1</f>
        <v>1</v>
      </c>
      <c r="E61">
        <f>0</f>
        <v>0</v>
      </c>
      <c r="F61">
        <f>0</f>
        <v>0</v>
      </c>
      <c r="G61">
        <v>0</v>
      </c>
      <c r="H61">
        <f>0</f>
        <v>0</v>
      </c>
      <c r="I61">
        <f t="shared" si="7"/>
        <v>0.28053513091259052</v>
      </c>
      <c r="J61">
        <f t="shared" si="6"/>
        <v>1.87096915944307E-3</v>
      </c>
      <c r="K61">
        <f t="shared" si="8"/>
        <v>-489.9412997924473</v>
      </c>
      <c r="L61">
        <f t="shared" si="10"/>
        <v>2201.6912007250203</v>
      </c>
      <c r="M61" cm="1">
        <f t="array" ref="M61">EXP(SUMPRODUCT(TRANSPOSE(E$1:E$6),C61:H61))</f>
        <v>1.5625599967264421</v>
      </c>
      <c r="N61">
        <f t="shared" si="4"/>
        <v>93.5484579721535</v>
      </c>
      <c r="O61">
        <f t="shared" si="9"/>
        <v>0.19933920477119871</v>
      </c>
    </row>
    <row r="62" spans="1:15" x14ac:dyDescent="0.2">
      <c r="A62">
        <f t="shared" si="5"/>
        <v>51</v>
      </c>
      <c r="B62">
        <v>172</v>
      </c>
      <c r="C62">
        <f>0</f>
        <v>0</v>
      </c>
      <c r="D62" s="3">
        <f>0</f>
        <v>0</v>
      </c>
      <c r="E62">
        <f>1</f>
        <v>1</v>
      </c>
      <c r="F62">
        <f>0</f>
        <v>0</v>
      </c>
      <c r="G62">
        <v>0</v>
      </c>
      <c r="H62">
        <f>0</f>
        <v>0</v>
      </c>
      <c r="I62">
        <f t="shared" si="7"/>
        <v>0.2835364714968428</v>
      </c>
      <c r="J62">
        <f t="shared" si="6"/>
        <v>3.0013405842522767E-3</v>
      </c>
      <c r="K62">
        <f t="shared" si="8"/>
        <v>-999.09575133802218</v>
      </c>
      <c r="L62">
        <f t="shared" si="10"/>
        <v>2346.523077213239</v>
      </c>
      <c r="M62" cm="1">
        <f t="array" ref="M62">EXP(SUMPRODUCT(TRANSPOSE(E$1:E$6),C62:H62))</f>
        <v>2.6023242611117254</v>
      </c>
      <c r="N62">
        <f t="shared" si="4"/>
        <v>150.06702921261385</v>
      </c>
      <c r="O62">
        <f t="shared" si="9"/>
        <v>0.12751727201968693</v>
      </c>
    </row>
    <row r="63" spans="1:15" x14ac:dyDescent="0.2">
      <c r="A63">
        <f t="shared" si="5"/>
        <v>52</v>
      </c>
      <c r="B63">
        <v>104</v>
      </c>
      <c r="C63">
        <f>0</f>
        <v>0</v>
      </c>
      <c r="D63">
        <v>0</v>
      </c>
      <c r="E63">
        <f>0</f>
        <v>0</v>
      </c>
      <c r="F63">
        <f>1</f>
        <v>1</v>
      </c>
      <c r="G63">
        <v>0</v>
      </c>
      <c r="H63">
        <f>0</f>
        <v>0</v>
      </c>
      <c r="I63">
        <f t="shared" si="7"/>
        <v>0.28601359246823754</v>
      </c>
      <c r="J63">
        <f t="shared" si="6"/>
        <v>2.4771209713947417E-3</v>
      </c>
      <c r="K63">
        <f t="shared" si="8"/>
        <v>-624.06846234732257</v>
      </c>
      <c r="L63">
        <f t="shared" si="10"/>
        <v>2473.6569814612976</v>
      </c>
      <c r="M63" cm="1">
        <f t="array" ref="M63">EXP(SUMPRODUCT(TRANSPOSE(E$1:E$6),C63:H63))</f>
        <v>2.2458766247526767</v>
      </c>
      <c r="N63">
        <f t="shared" si="4"/>
        <v>123.85604856973708</v>
      </c>
      <c r="O63">
        <f t="shared" si="9"/>
        <v>0.19092354393977964</v>
      </c>
    </row>
    <row r="64" spans="1:15" x14ac:dyDescent="0.2">
      <c r="A64">
        <f t="shared" si="5"/>
        <v>53</v>
      </c>
      <c r="B64">
        <v>17</v>
      </c>
      <c r="C64">
        <f>0</f>
        <v>0</v>
      </c>
      <c r="D64">
        <v>0</v>
      </c>
      <c r="E64">
        <f>0</f>
        <v>0</v>
      </c>
      <c r="F64">
        <f>0</f>
        <v>0</v>
      </c>
      <c r="G64">
        <v>0</v>
      </c>
      <c r="H64">
        <f>0</f>
        <v>0</v>
      </c>
      <c r="I64">
        <f t="shared" si="7"/>
        <v>0.28709105471762375</v>
      </c>
      <c r="J64">
        <f t="shared" si="6"/>
        <v>1.0774622493862074E-3</v>
      </c>
      <c r="K64">
        <f t="shared" si="8"/>
        <v>-116.16349512353341</v>
      </c>
      <c r="L64">
        <f t="shared" si="10"/>
        <v>2531.2150799587007</v>
      </c>
      <c r="M64" cm="1">
        <f t="array" ref="M64">EXP(SUMPRODUCT(TRANSPOSE(E$1:E$6),C64:H64))</f>
        <v>1</v>
      </c>
      <c r="N64">
        <f t="shared" si="4"/>
        <v>53.873112469310371</v>
      </c>
      <c r="O64">
        <f t="shared" si="9"/>
        <v>2.1690066158417864</v>
      </c>
    </row>
    <row r="65" spans="1:15" x14ac:dyDescent="0.2">
      <c r="A65">
        <f t="shared" si="5"/>
        <v>54</v>
      </c>
      <c r="B65">
        <v>29</v>
      </c>
      <c r="C65">
        <f>0</f>
        <v>0</v>
      </c>
      <c r="D65">
        <v>0</v>
      </c>
      <c r="E65">
        <f>0</f>
        <v>0</v>
      </c>
      <c r="F65">
        <f>0</f>
        <v>0</v>
      </c>
      <c r="G65">
        <v>0</v>
      </c>
      <c r="H65">
        <f>0</f>
        <v>0</v>
      </c>
      <c r="I65">
        <f t="shared" si="7"/>
        <v>0.28815997541279803</v>
      </c>
      <c r="J65">
        <f t="shared" si="6"/>
        <v>1.0689206951742802E-3</v>
      </c>
      <c r="K65">
        <f t="shared" si="8"/>
        <v>-198.39206923481859</v>
      </c>
      <c r="L65">
        <f t="shared" si="10"/>
        <v>2589.7211524010036</v>
      </c>
      <c r="M65" cm="1">
        <f t="array" ref="M65">EXP(SUMPRODUCT(TRANSPOSE(E$1:E$6),C65:H65))</f>
        <v>1</v>
      </c>
      <c r="N65">
        <f t="shared" si="4"/>
        <v>53.446034758714013</v>
      </c>
      <c r="O65">
        <f t="shared" si="9"/>
        <v>0.84296671581772464</v>
      </c>
    </row>
    <row r="66" spans="1:15" x14ac:dyDescent="0.2">
      <c r="A66">
        <f t="shared" si="5"/>
        <v>55</v>
      </c>
      <c r="B66">
        <v>18</v>
      </c>
      <c r="C66">
        <f>0</f>
        <v>0</v>
      </c>
      <c r="D66">
        <v>0</v>
      </c>
      <c r="E66">
        <f>0</f>
        <v>0</v>
      </c>
      <c r="F66">
        <f>0</f>
        <v>0</v>
      </c>
      <c r="G66">
        <v>0</v>
      </c>
      <c r="H66">
        <f>0</f>
        <v>0</v>
      </c>
      <c r="I66">
        <f t="shared" si="7"/>
        <v>0.28922026916299903</v>
      </c>
      <c r="J66">
        <f t="shared" si="6"/>
        <v>1.0602937502010024E-3</v>
      </c>
      <c r="K66">
        <f t="shared" si="8"/>
        <v>-123.28576715553238</v>
      </c>
      <c r="L66">
        <f t="shared" si="10"/>
        <v>2649.1728229838659</v>
      </c>
      <c r="M66" cm="1">
        <f t="array" ref="M66">EXP(SUMPRODUCT(TRANSPOSE(E$1:E$6),C66:H66))</f>
        <v>1</v>
      </c>
      <c r="N66">
        <f t="shared" si="4"/>
        <v>53.014687510050116</v>
      </c>
      <c r="O66">
        <f t="shared" si="9"/>
        <v>1.9452604172250065</v>
      </c>
    </row>
    <row r="67" spans="1:15" x14ac:dyDescent="0.2">
      <c r="A67">
        <f t="shared" si="5"/>
        <v>56</v>
      </c>
      <c r="B67">
        <v>17</v>
      </c>
      <c r="C67">
        <f>0</f>
        <v>0</v>
      </c>
      <c r="D67">
        <v>0</v>
      </c>
      <c r="E67">
        <f>0</f>
        <v>0</v>
      </c>
      <c r="F67">
        <f>0</f>
        <v>0</v>
      </c>
      <c r="G67">
        <v>0</v>
      </c>
      <c r="H67">
        <f>0</f>
        <v>0</v>
      </c>
      <c r="I67">
        <f t="shared" si="7"/>
        <v>0.29027186795406146</v>
      </c>
      <c r="J67">
        <f t="shared" si="6"/>
        <v>1.0515987910624247E-3</v>
      </c>
      <c r="K67">
        <f t="shared" si="8"/>
        <v>-116.57654145035102</v>
      </c>
      <c r="L67">
        <f t="shared" si="10"/>
        <v>2709.5677652951581</v>
      </c>
      <c r="M67" cm="1">
        <f t="array" ref="M67">EXP(SUMPRODUCT(TRANSPOSE(E$1:E$6),C67:H67))</f>
        <v>1</v>
      </c>
      <c r="N67">
        <f t="shared" si="4"/>
        <v>52.579939553121235</v>
      </c>
      <c r="O67">
        <f t="shared" si="9"/>
        <v>2.0929376207718375</v>
      </c>
    </row>
    <row r="68" spans="1:15" x14ac:dyDescent="0.2">
      <c r="A68">
        <f t="shared" si="5"/>
        <v>57</v>
      </c>
      <c r="B68">
        <v>58</v>
      </c>
      <c r="C68">
        <f>0</f>
        <v>0</v>
      </c>
      <c r="D68">
        <f>1</f>
        <v>1</v>
      </c>
      <c r="E68">
        <f>0</f>
        <v>0</v>
      </c>
      <c r="F68">
        <f>0</f>
        <v>0</v>
      </c>
      <c r="G68">
        <v>0</v>
      </c>
      <c r="H68">
        <f>0</f>
        <v>0</v>
      </c>
      <c r="I68">
        <f t="shared" si="7"/>
        <v>0.29189068322032929</v>
      </c>
      <c r="J68">
        <f t="shared" si="6"/>
        <v>1.6188152662678368E-3</v>
      </c>
      <c r="K68">
        <f t="shared" si="8"/>
        <v>-372.71152143515792</v>
      </c>
      <c r="L68">
        <f t="shared" si="10"/>
        <v>2805.4088438790309</v>
      </c>
      <c r="M68" cm="1">
        <f t="array" ref="M68">EXP(SUMPRODUCT(TRANSPOSE(E$1:E$6),C68:H68))</f>
        <v>1.5625599967264421</v>
      </c>
      <c r="N68">
        <f t="shared" si="4"/>
        <v>80.940763313391841</v>
      </c>
      <c r="O68">
        <f t="shared" si="9"/>
        <v>0.39553040195503175</v>
      </c>
    </row>
    <row r="69" spans="1:15" x14ac:dyDescent="0.2">
      <c r="A69">
        <f t="shared" si="5"/>
        <v>58</v>
      </c>
      <c r="B69">
        <v>126</v>
      </c>
      <c r="C69">
        <f>0</f>
        <v>0</v>
      </c>
      <c r="D69" s="3">
        <f>0</f>
        <v>0</v>
      </c>
      <c r="E69">
        <f>1</f>
        <v>1</v>
      </c>
      <c r="F69">
        <f>0</f>
        <v>0</v>
      </c>
      <c r="G69">
        <v>0</v>
      </c>
      <c r="H69">
        <f>0</f>
        <v>0</v>
      </c>
      <c r="I69">
        <f t="shared" si="7"/>
        <v>0.29449893101843916</v>
      </c>
      <c r="J69">
        <f t="shared" si="6"/>
        <v>2.608247798109864E-3</v>
      </c>
      <c r="K69">
        <f t="shared" si="8"/>
        <v>-749.58365472715059</v>
      </c>
      <c r="L69">
        <f t="shared" si="10"/>
        <v>2967.4677927973153</v>
      </c>
      <c r="M69" cm="1">
        <f t="array" ref="M69">EXP(SUMPRODUCT(TRANSPOSE(E$1:E$6),C69:H69))</f>
        <v>2.6023242611117254</v>
      </c>
      <c r="N69">
        <f t="shared" si="4"/>
        <v>130.4123899054932</v>
      </c>
      <c r="O69">
        <f t="shared" si="9"/>
        <v>3.5018967503914283E-2</v>
      </c>
    </row>
    <row r="70" spans="1:15" x14ac:dyDescent="0.2">
      <c r="A70">
        <f t="shared" si="5"/>
        <v>59</v>
      </c>
      <c r="B70">
        <v>46</v>
      </c>
      <c r="C70">
        <f>0</f>
        <v>0</v>
      </c>
      <c r="D70">
        <v>0</v>
      </c>
      <c r="E70">
        <f>0</f>
        <v>0</v>
      </c>
      <c r="F70">
        <f>1</f>
        <v>1</v>
      </c>
      <c r="G70">
        <v>0</v>
      </c>
      <c r="H70">
        <f>0</f>
        <v>0</v>
      </c>
      <c r="I70">
        <f t="shared" si="7"/>
        <v>0.29666253088463423</v>
      </c>
      <c r="J70">
        <f t="shared" si="6"/>
        <v>2.1635998661950762E-3</v>
      </c>
      <c r="K70">
        <f t="shared" si="8"/>
        <v>-282.25516463129014</v>
      </c>
      <c r="L70">
        <f t="shared" si="10"/>
        <v>3109.4324955207953</v>
      </c>
      <c r="M70" cm="1">
        <f t="array" ref="M70">EXP(SUMPRODUCT(TRANSPOSE(E$1:E$6),C70:H70))</f>
        <v>2.2458766247526767</v>
      </c>
      <c r="N70">
        <f t="shared" si="4"/>
        <v>108.17999330975381</v>
      </c>
      <c r="O70">
        <f t="shared" si="9"/>
        <v>1.3517389849946482</v>
      </c>
    </row>
    <row r="71" spans="1:15" x14ac:dyDescent="0.2">
      <c r="A71">
        <f t="shared" si="5"/>
        <v>60</v>
      </c>
      <c r="B71">
        <v>17</v>
      </c>
      <c r="C71">
        <f>0</f>
        <v>0</v>
      </c>
      <c r="D71">
        <v>0</v>
      </c>
      <c r="E71">
        <f>0</f>
        <v>0</v>
      </c>
      <c r="F71">
        <f>0</f>
        <v>0</v>
      </c>
      <c r="G71">
        <v>0</v>
      </c>
      <c r="H71">
        <f>0</f>
        <v>0</v>
      </c>
      <c r="I71">
        <f t="shared" si="7"/>
        <v>0.29760599907652918</v>
      </c>
      <c r="J71">
        <f t="shared" si="6"/>
        <v>9.4346819189494724E-4</v>
      </c>
      <c r="K71">
        <f t="shared" si="8"/>
        <v>-118.42111441231729</v>
      </c>
      <c r="L71">
        <f t="shared" si="10"/>
        <v>3173.5781842113961</v>
      </c>
      <c r="M71" cm="1">
        <f t="array" ref="M71">EXP(SUMPRODUCT(TRANSPOSE(E$1:E$6),C71:H71))</f>
        <v>1</v>
      </c>
      <c r="N71">
        <f t="shared" si="4"/>
        <v>47.173409594747362</v>
      </c>
      <c r="O71">
        <f t="shared" si="9"/>
        <v>1.7749064467498448</v>
      </c>
    </row>
    <row r="72" spans="1:15" x14ac:dyDescent="0.2">
      <c r="A72">
        <f t="shared" si="5"/>
        <v>61</v>
      </c>
      <c r="B72">
        <v>25</v>
      </c>
      <c r="C72">
        <f>0</f>
        <v>0</v>
      </c>
      <c r="D72">
        <v>0</v>
      </c>
      <c r="E72">
        <f>0</f>
        <v>0</v>
      </c>
      <c r="F72">
        <f>0</f>
        <v>0</v>
      </c>
      <c r="G72">
        <v>0</v>
      </c>
      <c r="H72">
        <f>0</f>
        <v>0</v>
      </c>
      <c r="I72">
        <f t="shared" si="7"/>
        <v>0.29854272613524102</v>
      </c>
      <c r="J72">
        <f t="shared" si="6"/>
        <v>9.3672705871183926E-4</v>
      </c>
      <c r="K72">
        <f t="shared" si="8"/>
        <v>-174.32796527224951</v>
      </c>
      <c r="L72">
        <f t="shared" si="10"/>
        <v>3238.6561905660874</v>
      </c>
      <c r="M72" cm="1">
        <f t="array" ref="M72">EXP(SUMPRODUCT(TRANSPOSE(E$1:E$6),C72:H72))</f>
        <v>1</v>
      </c>
      <c r="N72">
        <f t="shared" si="4"/>
        <v>46.836352935591961</v>
      </c>
      <c r="O72">
        <f t="shared" si="9"/>
        <v>0.8734541174236784</v>
      </c>
    </row>
    <row r="73" spans="1:15" x14ac:dyDescent="0.2">
      <c r="A73">
        <f t="shared" si="5"/>
        <v>62</v>
      </c>
      <c r="B73">
        <v>35</v>
      </c>
      <c r="C73">
        <f>0</f>
        <v>0</v>
      </c>
      <c r="D73">
        <v>0</v>
      </c>
      <c r="E73">
        <f>0</f>
        <v>0</v>
      </c>
      <c r="F73">
        <f>0</f>
        <v>0</v>
      </c>
      <c r="G73">
        <v>1</v>
      </c>
      <c r="H73">
        <f>0</f>
        <v>0</v>
      </c>
      <c r="I73">
        <f t="shared" si="7"/>
        <v>0.30046092394665336</v>
      </c>
      <c r="J73">
        <f t="shared" si="6"/>
        <v>1.9181978114123366E-3</v>
      </c>
      <c r="K73">
        <f t="shared" si="8"/>
        <v>-218.97292107705459</v>
      </c>
      <c r="L73">
        <f t="shared" si="10"/>
        <v>3376.380825984379</v>
      </c>
      <c r="M73" cm="1">
        <f t="array" ref="M73">EXP(SUMPRODUCT(TRANSPOSE(E$1:E$6),C73:H73))</f>
        <v>2.0864758523803251</v>
      </c>
      <c r="N73">
        <f t="shared" si="4"/>
        <v>95.909890570616824</v>
      </c>
      <c r="O73">
        <f t="shared" si="9"/>
        <v>1.7402825877319092</v>
      </c>
    </row>
    <row r="74" spans="1:15" x14ac:dyDescent="0.2">
      <c r="A74">
        <f t="shared" si="5"/>
        <v>63</v>
      </c>
      <c r="B74">
        <v>15</v>
      </c>
      <c r="C74">
        <f>0</f>
        <v>0</v>
      </c>
      <c r="D74">
        <v>0</v>
      </c>
      <c r="E74">
        <f>0</f>
        <v>0</v>
      </c>
      <c r="F74">
        <f>0</f>
        <v>0</v>
      </c>
      <c r="G74">
        <v>0</v>
      </c>
      <c r="H74">
        <f>0</f>
        <v>0</v>
      </c>
      <c r="I74">
        <f t="shared" si="7"/>
        <v>0.30136342526574611</v>
      </c>
      <c r="J74">
        <f t="shared" si="6"/>
        <v>9.0250131909275222E-4</v>
      </c>
      <c r="K74">
        <f t="shared" si="8"/>
        <v>-105.15510609239534</v>
      </c>
      <c r="L74">
        <f t="shared" si="10"/>
        <v>3443.3173063111703</v>
      </c>
      <c r="M74" cm="1">
        <f t="array" ref="M74">EXP(SUMPRODUCT(TRANSPOSE(E$1:E$6),C74:H74))</f>
        <v>1</v>
      </c>
      <c r="N74">
        <f t="shared" si="4"/>
        <v>45.125065954637613</v>
      </c>
      <c r="O74">
        <f t="shared" si="9"/>
        <v>2.0083377303091741</v>
      </c>
    </row>
    <row r="75" spans="1:15" x14ac:dyDescent="0.2">
      <c r="A75">
        <f t="shared" si="5"/>
        <v>64</v>
      </c>
      <c r="B75">
        <v>57</v>
      </c>
      <c r="C75">
        <f>0</f>
        <v>0</v>
      </c>
      <c r="D75">
        <f>1</f>
        <v>1</v>
      </c>
      <c r="E75">
        <f>0</f>
        <v>0</v>
      </c>
      <c r="F75">
        <f>0</f>
        <v>0</v>
      </c>
      <c r="G75">
        <v>0</v>
      </c>
      <c r="H75">
        <f>0</f>
        <v>0</v>
      </c>
      <c r="I75">
        <f t="shared" si="7"/>
        <v>0.30275570995503864</v>
      </c>
      <c r="J75">
        <f t="shared" si="6"/>
        <v>1.3922846892925334E-3</v>
      </c>
      <c r="K75">
        <f t="shared" si="8"/>
        <v>-374.8781255292256</v>
      </c>
      <c r="L75">
        <f t="shared" si="10"/>
        <v>3549.3568645494511</v>
      </c>
      <c r="M75" cm="1">
        <f t="array" ref="M75">EXP(SUMPRODUCT(TRANSPOSE(E$1:E$6),C75:H75))</f>
        <v>1.5625599967264421</v>
      </c>
      <c r="N75">
        <f t="shared" si="4"/>
        <v>69.614234464626662</v>
      </c>
      <c r="O75">
        <f t="shared" si="9"/>
        <v>0.22130235902853793</v>
      </c>
    </row>
    <row r="76" spans="1:15" x14ac:dyDescent="0.2">
      <c r="A76">
        <f t="shared" si="5"/>
        <v>65</v>
      </c>
      <c r="B76">
        <v>114</v>
      </c>
      <c r="C76">
        <f>0</f>
        <v>0</v>
      </c>
      <c r="D76" s="3">
        <f>0</f>
        <v>0</v>
      </c>
      <c r="E76">
        <f>1</f>
        <v>1</v>
      </c>
      <c r="F76">
        <f>0</f>
        <v>0</v>
      </c>
      <c r="G76">
        <v>0</v>
      </c>
      <c r="H76">
        <f>0</f>
        <v>0</v>
      </c>
      <c r="I76">
        <f t="shared" ref="I76:I103" si="11">(1-(B$2/(B$2+L76))^B$1)</f>
        <v>0.30500874159424218</v>
      </c>
      <c r="J76">
        <f t="shared" si="6"/>
        <v>2.2530316392035399E-3</v>
      </c>
      <c r="K76">
        <f t="shared" ref="K76:K107" si="12">B76*IFERROR(LN(J76),-10000)</f>
        <v>-694.88455749147079</v>
      </c>
      <c r="L76">
        <f t="shared" si="10"/>
        <v>3728.3629085292459</v>
      </c>
      <c r="M76" cm="1">
        <f t="array" ref="M76">EXP(SUMPRODUCT(TRANSPOSE(E$1:E$6),C76:H76))</f>
        <v>2.6023242611117254</v>
      </c>
      <c r="N76">
        <f t="shared" si="4"/>
        <v>112.651581960177</v>
      </c>
      <c r="O76">
        <f t="shared" ref="O76:O107" si="13">ABS(N76-B76)/B76</f>
        <v>1.1828228419500021E-2</v>
      </c>
    </row>
    <row r="77" spans="1:15" x14ac:dyDescent="0.2">
      <c r="A77">
        <f t="shared" si="5"/>
        <v>66</v>
      </c>
      <c r="B77">
        <v>93</v>
      </c>
      <c r="C77">
        <f>0</f>
        <v>0</v>
      </c>
      <c r="D77">
        <v>0</v>
      </c>
      <c r="E77">
        <f>0</f>
        <v>0</v>
      </c>
      <c r="F77">
        <f>1</f>
        <v>1</v>
      </c>
      <c r="G77">
        <v>0</v>
      </c>
      <c r="H77">
        <f>0</f>
        <v>0</v>
      </c>
      <c r="I77">
        <f t="shared" si="11"/>
        <v>0.30688703120252969</v>
      </c>
      <c r="J77">
        <f t="shared" si="6"/>
        <v>1.8782896082875089E-3</v>
      </c>
      <c r="K77">
        <f t="shared" si="12"/>
        <v>-583.79761401347741</v>
      </c>
      <c r="L77">
        <f t="shared" ref="L77:L108" si="14">L76+(A77^B$3-A76^B$3)*M77</f>
        <v>3884.921485583227</v>
      </c>
      <c r="M77" cm="1">
        <f t="array" ref="M77">EXP(SUMPRODUCT(TRANSPOSE(E$1:E$6),C77:H77))</f>
        <v>2.2458766247526767</v>
      </c>
      <c r="N77">
        <f t="shared" ref="N77:N103" si="15">J77*50000</f>
        <v>93.914480414375447</v>
      </c>
      <c r="O77">
        <f t="shared" si="13"/>
        <v>9.8331227352198604E-3</v>
      </c>
    </row>
    <row r="78" spans="1:15" x14ac:dyDescent="0.2">
      <c r="A78">
        <f t="shared" ref="A78:A103" si="16">A77+1</f>
        <v>67</v>
      </c>
      <c r="B78">
        <v>85</v>
      </c>
      <c r="C78">
        <f>0</f>
        <v>0</v>
      </c>
      <c r="D78">
        <v>0</v>
      </c>
      <c r="E78">
        <f>0</f>
        <v>0</v>
      </c>
      <c r="F78">
        <f>0</f>
        <v>0</v>
      </c>
      <c r="G78">
        <v>1</v>
      </c>
      <c r="H78">
        <f>0</f>
        <v>0</v>
      </c>
      <c r="I78">
        <f t="shared" si="11"/>
        <v>0.30858301803412658</v>
      </c>
      <c r="J78">
        <f t="shared" ref="J78:J103" si="17">I78-I77</f>
        <v>1.6959868315968851E-3</v>
      </c>
      <c r="K78">
        <f t="shared" si="12"/>
        <v>-542.25669301265179</v>
      </c>
      <c r="L78">
        <f t="shared" si="14"/>
        <v>4032.288867773826</v>
      </c>
      <c r="M78" cm="1">
        <f t="array" ref="M78">EXP(SUMPRODUCT(TRANSPOSE(E$1:E$6),C78:H78))</f>
        <v>2.0864758523803251</v>
      </c>
      <c r="N78">
        <f t="shared" si="15"/>
        <v>84.799341579844253</v>
      </c>
      <c r="O78">
        <f t="shared" si="13"/>
        <v>2.3606872959499683E-3</v>
      </c>
    </row>
    <row r="79" spans="1:15" x14ac:dyDescent="0.2">
      <c r="A79">
        <f t="shared" si="16"/>
        <v>68</v>
      </c>
      <c r="B79">
        <v>32</v>
      </c>
      <c r="C79">
        <f>0</f>
        <v>0</v>
      </c>
      <c r="D79">
        <v>0</v>
      </c>
      <c r="E79">
        <f>0</f>
        <v>0</v>
      </c>
      <c r="F79">
        <f>0</f>
        <v>0</v>
      </c>
      <c r="G79">
        <v>0</v>
      </c>
      <c r="H79">
        <f>0</f>
        <v>0</v>
      </c>
      <c r="I79">
        <f t="shared" si="11"/>
        <v>0.3093828488876792</v>
      </c>
      <c r="J79">
        <f t="shared" si="17"/>
        <v>7.9983085355261885E-4</v>
      </c>
      <c r="K79">
        <f t="shared" si="12"/>
        <v>-228.1955291427422</v>
      </c>
      <c r="L79">
        <f t="shared" si="14"/>
        <v>4103.8372811810586</v>
      </c>
      <c r="M79" cm="1">
        <f t="array" ref="M79">EXP(SUMPRODUCT(TRANSPOSE(E$1:E$6),C79:H79))</f>
        <v>1</v>
      </c>
      <c r="N79">
        <f t="shared" si="15"/>
        <v>39.991542677630946</v>
      </c>
      <c r="O79">
        <f t="shared" si="13"/>
        <v>0.24973570867596706</v>
      </c>
    </row>
    <row r="80" spans="1:15" x14ac:dyDescent="0.2">
      <c r="A80">
        <f t="shared" si="16"/>
        <v>69</v>
      </c>
      <c r="B80">
        <v>19</v>
      </c>
      <c r="C80">
        <f>0</f>
        <v>0</v>
      </c>
      <c r="D80">
        <v>0</v>
      </c>
      <c r="E80">
        <f>0</f>
        <v>0</v>
      </c>
      <c r="F80">
        <f>0</f>
        <v>0</v>
      </c>
      <c r="G80">
        <v>0</v>
      </c>
      <c r="H80">
        <f>0</f>
        <v>0</v>
      </c>
      <c r="I80">
        <f t="shared" si="11"/>
        <v>0.31017797148525084</v>
      </c>
      <c r="J80">
        <f t="shared" si="17"/>
        <v>7.9512259757164028E-4</v>
      </c>
      <c r="K80">
        <f t="shared" si="12"/>
        <v>-135.60327064392803</v>
      </c>
      <c r="L80">
        <f t="shared" si="14"/>
        <v>4176.3024780632149</v>
      </c>
      <c r="M80" cm="1">
        <f t="array" ref="M80">EXP(SUMPRODUCT(TRANSPOSE(E$1:E$6),C80:H80))</f>
        <v>1</v>
      </c>
      <c r="N80">
        <f t="shared" si="15"/>
        <v>39.756129878582016</v>
      </c>
      <c r="O80">
        <f t="shared" si="13"/>
        <v>1.0924278883464218</v>
      </c>
    </row>
    <row r="81" spans="1:15" x14ac:dyDescent="0.2">
      <c r="A81">
        <f t="shared" si="16"/>
        <v>70</v>
      </c>
      <c r="B81">
        <v>18</v>
      </c>
      <c r="C81">
        <f>0</f>
        <v>0</v>
      </c>
      <c r="D81">
        <v>0</v>
      </c>
      <c r="E81">
        <f>0</f>
        <v>0</v>
      </c>
      <c r="F81">
        <f>0</f>
        <v>0</v>
      </c>
      <c r="G81">
        <v>0</v>
      </c>
      <c r="H81">
        <f>0</f>
        <v>0</v>
      </c>
      <c r="I81">
        <f t="shared" si="11"/>
        <v>0.31096833821798875</v>
      </c>
      <c r="J81">
        <f t="shared" si="17"/>
        <v>7.9036673273791269E-4</v>
      </c>
      <c r="K81">
        <f t="shared" si="12"/>
        <v>-128.57424302814781</v>
      </c>
      <c r="L81">
        <f t="shared" si="14"/>
        <v>4249.6826634906729</v>
      </c>
      <c r="M81" cm="1">
        <f t="array" ref="M81">EXP(SUMPRODUCT(TRANSPOSE(E$1:E$6),C81:H81))</f>
        <v>1</v>
      </c>
      <c r="N81">
        <f t="shared" si="15"/>
        <v>39.518336636895633</v>
      </c>
      <c r="O81">
        <f t="shared" si="13"/>
        <v>1.1954631464942018</v>
      </c>
    </row>
    <row r="82" spans="1:15" x14ac:dyDescent="0.2">
      <c r="A82">
        <f t="shared" si="16"/>
        <v>71</v>
      </c>
      <c r="B82">
        <v>45</v>
      </c>
      <c r="C82">
        <f>0</f>
        <v>0</v>
      </c>
      <c r="D82">
        <f>1</f>
        <v>1</v>
      </c>
      <c r="E82">
        <f>0</f>
        <v>0</v>
      </c>
      <c r="F82">
        <f>0</f>
        <v>0</v>
      </c>
      <c r="G82">
        <v>0</v>
      </c>
      <c r="H82">
        <f>0</f>
        <v>0</v>
      </c>
      <c r="I82">
        <f t="shared" si="11"/>
        <v>0.31218956057543412</v>
      </c>
      <c r="J82">
        <f t="shared" si="17"/>
        <v>1.2212223574453729E-3</v>
      </c>
      <c r="K82">
        <f t="shared" si="12"/>
        <v>-301.85563452767462</v>
      </c>
      <c r="L82">
        <f t="shared" si="14"/>
        <v>4365.7705713381229</v>
      </c>
      <c r="M82" cm="1">
        <f t="array" ref="M82">EXP(SUMPRODUCT(TRANSPOSE(E$1:E$6),C82:H82))</f>
        <v>1.5625599967264421</v>
      </c>
      <c r="N82">
        <f t="shared" si="15"/>
        <v>61.061117872268646</v>
      </c>
      <c r="O82">
        <f t="shared" si="13"/>
        <v>0.35691373049485881</v>
      </c>
    </row>
    <row r="83" spans="1:15" x14ac:dyDescent="0.2">
      <c r="A83">
        <f t="shared" si="16"/>
        <v>72</v>
      </c>
      <c r="B83">
        <v>89</v>
      </c>
      <c r="C83">
        <f>0</f>
        <v>0</v>
      </c>
      <c r="D83" s="3">
        <f>0</f>
        <v>0</v>
      </c>
      <c r="E83">
        <f>1</f>
        <v>1</v>
      </c>
      <c r="F83">
        <f>0</f>
        <v>0</v>
      </c>
      <c r="G83">
        <v>0</v>
      </c>
      <c r="H83">
        <f>0</f>
        <v>0</v>
      </c>
      <c r="I83">
        <f t="shared" si="11"/>
        <v>0.3141722744569726</v>
      </c>
      <c r="J83">
        <f t="shared" si="17"/>
        <v>1.9827138815384782E-3</v>
      </c>
      <c r="K83">
        <f t="shared" si="12"/>
        <v>-553.87269657070294</v>
      </c>
      <c r="L83">
        <f t="shared" si="14"/>
        <v>4561.4780913298155</v>
      </c>
      <c r="M83" cm="1">
        <f t="array" ref="M83">EXP(SUMPRODUCT(TRANSPOSE(E$1:E$6),C83:H83))</f>
        <v>2.6023242611117254</v>
      </c>
      <c r="N83">
        <f t="shared" si="15"/>
        <v>99.135694076923912</v>
      </c>
      <c r="O83">
        <f t="shared" si="13"/>
        <v>0.11388420311150463</v>
      </c>
    </row>
    <row r="84" spans="1:15" x14ac:dyDescent="0.2">
      <c r="A84">
        <f t="shared" si="16"/>
        <v>73</v>
      </c>
      <c r="B84">
        <v>51</v>
      </c>
      <c r="C84">
        <f>0</f>
        <v>0</v>
      </c>
      <c r="D84">
        <v>0</v>
      </c>
      <c r="E84">
        <f>0</f>
        <v>0</v>
      </c>
      <c r="F84">
        <f>1</f>
        <v>1</v>
      </c>
      <c r="G84">
        <v>0</v>
      </c>
      <c r="H84">
        <f>0</f>
        <v>0</v>
      </c>
      <c r="I84">
        <f t="shared" si="11"/>
        <v>0.31583152170596651</v>
      </c>
      <c r="J84">
        <f t="shared" si="17"/>
        <v>1.6592472489939114E-3</v>
      </c>
      <c r="K84">
        <f t="shared" si="12"/>
        <v>-326.47095343998558</v>
      </c>
      <c r="L84">
        <f t="shared" si="14"/>
        <v>4732.4222489847753</v>
      </c>
      <c r="M84" cm="1">
        <f t="array" ref="M84">EXP(SUMPRODUCT(TRANSPOSE(E$1:E$6),C84:H84))</f>
        <v>2.2458766247526767</v>
      </c>
      <c r="N84">
        <f t="shared" si="15"/>
        <v>82.962362449695576</v>
      </c>
      <c r="O84">
        <f t="shared" si="13"/>
        <v>0.62671298920971719</v>
      </c>
    </row>
    <row r="85" spans="1:15" x14ac:dyDescent="0.2">
      <c r="A85">
        <f t="shared" si="16"/>
        <v>74</v>
      </c>
      <c r="B85">
        <v>8</v>
      </c>
      <c r="C85">
        <f>0</f>
        <v>0</v>
      </c>
      <c r="D85">
        <v>0</v>
      </c>
      <c r="E85">
        <f>0</f>
        <v>0</v>
      </c>
      <c r="F85">
        <f>0</f>
        <v>0</v>
      </c>
      <c r="G85">
        <v>0</v>
      </c>
      <c r="H85">
        <f>0</f>
        <v>0</v>
      </c>
      <c r="I85">
        <f t="shared" si="11"/>
        <v>0.3165584324735774</v>
      </c>
      <c r="J85">
        <f t="shared" si="17"/>
        <v>7.269107676108888E-4</v>
      </c>
      <c r="K85">
        <f t="shared" si="12"/>
        <v>-57.813654628213861</v>
      </c>
      <c r="L85">
        <f t="shared" si="14"/>
        <v>4809.4450116081034</v>
      </c>
      <c r="M85" cm="1">
        <f t="array" ref="M85">EXP(SUMPRODUCT(TRANSPOSE(E$1:E$6),C85:H85))</f>
        <v>1</v>
      </c>
      <c r="N85">
        <f t="shared" si="15"/>
        <v>36.34553838054444</v>
      </c>
      <c r="O85">
        <f t="shared" si="13"/>
        <v>3.543192297568055</v>
      </c>
    </row>
    <row r="86" spans="1:15" x14ac:dyDescent="0.2">
      <c r="A86">
        <f t="shared" si="16"/>
        <v>75</v>
      </c>
      <c r="B86">
        <v>15</v>
      </c>
      <c r="C86">
        <f>0</f>
        <v>0</v>
      </c>
      <c r="D86">
        <v>0</v>
      </c>
      <c r="E86">
        <f>0</f>
        <v>0</v>
      </c>
      <c r="F86">
        <f>0</f>
        <v>0</v>
      </c>
      <c r="G86">
        <v>0</v>
      </c>
      <c r="H86">
        <f>0</f>
        <v>0</v>
      </c>
      <c r="I86">
        <f t="shared" si="11"/>
        <v>0.31728141456521819</v>
      </c>
      <c r="J86">
        <f t="shared" si="17"/>
        <v>7.2298209164078919E-4</v>
      </c>
      <c r="K86">
        <f t="shared" si="12"/>
        <v>-108.4818915844064</v>
      </c>
      <c r="L86">
        <f t="shared" si="14"/>
        <v>4887.3742100109957</v>
      </c>
      <c r="M86" cm="1">
        <f t="array" ref="M86">EXP(SUMPRODUCT(TRANSPOSE(E$1:E$6),C86:H86))</f>
        <v>1</v>
      </c>
      <c r="N86">
        <f t="shared" si="15"/>
        <v>36.149104582039456</v>
      </c>
      <c r="O86">
        <f t="shared" si="13"/>
        <v>1.4099403054692972</v>
      </c>
    </row>
    <row r="87" spans="1:15" x14ac:dyDescent="0.2">
      <c r="A87">
        <f t="shared" si="16"/>
        <v>76</v>
      </c>
      <c r="B87">
        <v>9</v>
      </c>
      <c r="C87">
        <f>0</f>
        <v>0</v>
      </c>
      <c r="D87">
        <v>0</v>
      </c>
      <c r="E87">
        <f>0</f>
        <v>0</v>
      </c>
      <c r="F87">
        <f>0</f>
        <v>0</v>
      </c>
      <c r="G87">
        <v>0</v>
      </c>
      <c r="H87">
        <f>0</f>
        <v>0</v>
      </c>
      <c r="I87">
        <f t="shared" si="11"/>
        <v>0.31800043109954057</v>
      </c>
      <c r="J87">
        <f t="shared" si="17"/>
        <v>7.1901653432238088E-4</v>
      </c>
      <c r="K87">
        <f t="shared" si="12"/>
        <v>-65.138635838085534</v>
      </c>
      <c r="L87">
        <f t="shared" si="14"/>
        <v>4966.2082123354958</v>
      </c>
      <c r="M87" cm="1">
        <f t="array" ref="M87">EXP(SUMPRODUCT(TRANSPOSE(E$1:E$6),C87:H87))</f>
        <v>1</v>
      </c>
      <c r="N87">
        <f t="shared" si="15"/>
        <v>35.950826716119046</v>
      </c>
      <c r="O87">
        <f t="shared" si="13"/>
        <v>2.9945363017910052</v>
      </c>
    </row>
    <row r="88" spans="1:15" x14ac:dyDescent="0.2">
      <c r="A88">
        <f t="shared" si="16"/>
        <v>77</v>
      </c>
      <c r="B88">
        <v>8</v>
      </c>
      <c r="C88">
        <f>0</f>
        <v>0</v>
      </c>
      <c r="D88">
        <v>0</v>
      </c>
      <c r="E88">
        <f>0</f>
        <v>0</v>
      </c>
      <c r="F88">
        <f>0</f>
        <v>0</v>
      </c>
      <c r="G88">
        <v>0</v>
      </c>
      <c r="H88">
        <f>0</f>
        <v>0</v>
      </c>
      <c r="I88">
        <f t="shared" si="11"/>
        <v>0.31871544974215682</v>
      </c>
      <c r="J88">
        <f t="shared" si="17"/>
        <v>7.150186426162497E-4</v>
      </c>
      <c r="K88">
        <f t="shared" si="12"/>
        <v>-57.945615536168127</v>
      </c>
      <c r="L88">
        <f t="shared" si="14"/>
        <v>5045.9454112194699</v>
      </c>
      <c r="M88" cm="1">
        <f t="array" ref="M88">EXP(SUMPRODUCT(TRANSPOSE(E$1:E$6),C88:H88))</f>
        <v>1</v>
      </c>
      <c r="N88">
        <f t="shared" si="15"/>
        <v>35.750932130812487</v>
      </c>
      <c r="O88">
        <f t="shared" si="13"/>
        <v>3.4688665163515608</v>
      </c>
    </row>
    <row r="89" spans="1:15" x14ac:dyDescent="0.2">
      <c r="A89">
        <f t="shared" si="16"/>
        <v>78</v>
      </c>
      <c r="B89">
        <v>26</v>
      </c>
      <c r="C89">
        <f>0</f>
        <v>0</v>
      </c>
      <c r="D89">
        <f>1</f>
        <v>1</v>
      </c>
      <c r="E89">
        <f>0</f>
        <v>0</v>
      </c>
      <c r="F89">
        <f>0</f>
        <v>0</v>
      </c>
      <c r="G89">
        <v>0</v>
      </c>
      <c r="H89">
        <f>0</f>
        <v>0</v>
      </c>
      <c r="I89">
        <f t="shared" si="11"/>
        <v>0.31982121268508112</v>
      </c>
      <c r="J89">
        <f t="shared" si="17"/>
        <v>1.1057629429243043E-3</v>
      </c>
      <c r="K89">
        <f t="shared" si="12"/>
        <v>-176.98771314055824</v>
      </c>
      <c r="L89">
        <f t="shared" si="14"/>
        <v>5171.948392868976</v>
      </c>
      <c r="M89" cm="1">
        <f t="array" ref="M89">EXP(SUMPRODUCT(TRANSPOSE(E$1:E$6),C89:H89))</f>
        <v>1.5625599967264421</v>
      </c>
      <c r="N89">
        <f t="shared" si="15"/>
        <v>55.288147146215216</v>
      </c>
      <c r="O89">
        <f t="shared" si="13"/>
        <v>1.1264671979313545</v>
      </c>
    </row>
    <row r="90" spans="1:15" x14ac:dyDescent="0.2">
      <c r="A90">
        <f t="shared" si="16"/>
        <v>79</v>
      </c>
      <c r="B90">
        <v>66</v>
      </c>
      <c r="C90">
        <f>0</f>
        <v>0</v>
      </c>
      <c r="D90" s="3">
        <f>0</f>
        <v>0</v>
      </c>
      <c r="E90">
        <f>1</f>
        <v>1</v>
      </c>
      <c r="F90">
        <f>0</f>
        <v>0</v>
      </c>
      <c r="G90">
        <v>0</v>
      </c>
      <c r="H90">
        <f>0</f>
        <v>0</v>
      </c>
      <c r="I90">
        <f t="shared" si="11"/>
        <v>0.32162014758634583</v>
      </c>
      <c r="J90">
        <f t="shared" si="17"/>
        <v>1.7989349012647038E-3</v>
      </c>
      <c r="K90">
        <f t="shared" si="12"/>
        <v>-417.15699370856919</v>
      </c>
      <c r="L90">
        <f t="shared" si="14"/>
        <v>5384.1389582147094</v>
      </c>
      <c r="M90" cm="1">
        <f t="array" ref="M90">EXP(SUMPRODUCT(TRANSPOSE(E$1:E$6),C90:H90))</f>
        <v>2.6023242611117254</v>
      </c>
      <c r="N90">
        <f t="shared" si="15"/>
        <v>89.946745063235184</v>
      </c>
      <c r="O90">
        <f t="shared" si="13"/>
        <v>0.36282947065507853</v>
      </c>
    </row>
    <row r="91" spans="1:15" x14ac:dyDescent="0.2">
      <c r="A91">
        <f t="shared" si="16"/>
        <v>80</v>
      </c>
      <c r="B91">
        <v>37</v>
      </c>
      <c r="C91">
        <f>0</f>
        <v>0</v>
      </c>
      <c r="D91">
        <v>0</v>
      </c>
      <c r="E91">
        <f>0</f>
        <v>0</v>
      </c>
      <c r="F91">
        <f>1</f>
        <v>1</v>
      </c>
      <c r="G91">
        <v>0</v>
      </c>
      <c r="H91">
        <f>0</f>
        <v>0</v>
      </c>
      <c r="I91">
        <f t="shared" si="11"/>
        <v>0.32312926146961019</v>
      </c>
      <c r="J91">
        <f t="shared" si="17"/>
        <v>1.5091138832643569E-3</v>
      </c>
      <c r="K91">
        <f t="shared" si="12"/>
        <v>-240.36060740930861</v>
      </c>
      <c r="L91">
        <f t="shared" si="14"/>
        <v>5569.283141320313</v>
      </c>
      <c r="M91" cm="1">
        <f t="array" ref="M91">EXP(SUMPRODUCT(TRANSPOSE(E$1:E$6),C91:H91))</f>
        <v>2.2458766247526767</v>
      </c>
      <c r="N91">
        <f t="shared" si="15"/>
        <v>75.455694163217842</v>
      </c>
      <c r="O91">
        <f t="shared" si="13"/>
        <v>1.0393430854923742</v>
      </c>
    </row>
    <row r="92" spans="1:15" x14ac:dyDescent="0.2">
      <c r="A92">
        <f t="shared" si="16"/>
        <v>81</v>
      </c>
      <c r="B92">
        <v>7</v>
      </c>
      <c r="C92">
        <f>0</f>
        <v>0</v>
      </c>
      <c r="D92">
        <v>0</v>
      </c>
      <c r="E92">
        <f>0</f>
        <v>0</v>
      </c>
      <c r="F92">
        <f>0</f>
        <v>0</v>
      </c>
      <c r="G92">
        <v>0</v>
      </c>
      <c r="H92">
        <f>0</f>
        <v>0</v>
      </c>
      <c r="I92">
        <f t="shared" si="11"/>
        <v>0.32379120191378463</v>
      </c>
      <c r="J92">
        <f t="shared" si="17"/>
        <v>6.6194044417444697E-4</v>
      </c>
      <c r="K92">
        <f t="shared" si="12"/>
        <v>-51.242344786898521</v>
      </c>
      <c r="L92">
        <f t="shared" si="14"/>
        <v>5652.6175194060052</v>
      </c>
      <c r="M92" cm="1">
        <f t="array" ref="M92">EXP(SUMPRODUCT(TRANSPOSE(E$1:E$6),C92:H92))</f>
        <v>1</v>
      </c>
      <c r="N92">
        <f t="shared" si="15"/>
        <v>33.09702220872235</v>
      </c>
      <c r="O92">
        <f t="shared" si="13"/>
        <v>3.7281460298174784</v>
      </c>
    </row>
    <row r="93" spans="1:15" x14ac:dyDescent="0.2">
      <c r="A93">
        <f t="shared" si="16"/>
        <v>82</v>
      </c>
      <c r="B93">
        <v>12</v>
      </c>
      <c r="C93">
        <f>0</f>
        <v>0</v>
      </c>
      <c r="D93">
        <v>0</v>
      </c>
      <c r="E93">
        <f>0</f>
        <v>0</v>
      </c>
      <c r="F93">
        <f>0</f>
        <v>0</v>
      </c>
      <c r="G93">
        <v>0</v>
      </c>
      <c r="H93">
        <f>0</f>
        <v>0</v>
      </c>
      <c r="I93">
        <f t="shared" si="11"/>
        <v>0.32444979492894155</v>
      </c>
      <c r="J93">
        <f t="shared" si="17"/>
        <v>6.5859301515691637E-4</v>
      </c>
      <c r="K93">
        <f t="shared" si="12"/>
        <v>-87.904857524046506</v>
      </c>
      <c r="L93">
        <f t="shared" si="14"/>
        <v>5736.8474017130702</v>
      </c>
      <c r="M93" cm="1">
        <f t="array" ref="M93">EXP(SUMPRODUCT(TRANSPOSE(E$1:E$6),C93:H93))</f>
        <v>1</v>
      </c>
      <c r="N93">
        <f t="shared" si="15"/>
        <v>32.92965075784582</v>
      </c>
      <c r="O93">
        <f t="shared" si="13"/>
        <v>1.7441375631538183</v>
      </c>
    </row>
    <row r="94" spans="1:15" x14ac:dyDescent="0.2">
      <c r="A94">
        <f t="shared" si="16"/>
        <v>83</v>
      </c>
      <c r="B94">
        <v>8</v>
      </c>
      <c r="C94">
        <f>0</f>
        <v>0</v>
      </c>
      <c r="D94">
        <v>0</v>
      </c>
      <c r="E94">
        <f>0</f>
        <v>0</v>
      </c>
      <c r="F94">
        <f>0</f>
        <v>0</v>
      </c>
      <c r="G94">
        <v>0</v>
      </c>
      <c r="H94">
        <f>0</f>
        <v>0</v>
      </c>
      <c r="I94">
        <f t="shared" si="11"/>
        <v>0.32510501456807761</v>
      </c>
      <c r="J94">
        <f t="shared" si="17"/>
        <v>6.5521963913606207E-4</v>
      </c>
      <c r="K94">
        <f t="shared" si="12"/>
        <v>-58.644320412905955</v>
      </c>
      <c r="L94">
        <f t="shared" si="14"/>
        <v>5821.9713144307862</v>
      </c>
      <c r="M94" cm="1">
        <f t="array" ref="M94">EXP(SUMPRODUCT(TRANSPOSE(E$1:E$6),C94:H94))</f>
        <v>1</v>
      </c>
      <c r="N94">
        <f t="shared" si="15"/>
        <v>32.760981956803107</v>
      </c>
      <c r="O94">
        <f t="shared" si="13"/>
        <v>3.0951227446003884</v>
      </c>
    </row>
    <row r="95" spans="1:15" x14ac:dyDescent="0.2">
      <c r="A95">
        <f t="shared" si="16"/>
        <v>84</v>
      </c>
      <c r="B95">
        <v>4</v>
      </c>
      <c r="C95">
        <f>0</f>
        <v>0</v>
      </c>
      <c r="D95">
        <v>0</v>
      </c>
      <c r="E95">
        <f>0</f>
        <v>0</v>
      </c>
      <c r="F95">
        <f>0</f>
        <v>0</v>
      </c>
      <c r="G95">
        <v>0</v>
      </c>
      <c r="H95">
        <f>0</f>
        <v>0</v>
      </c>
      <c r="I95">
        <f t="shared" si="11"/>
        <v>0.32575683801831767</v>
      </c>
      <c r="J95">
        <f t="shared" si="17"/>
        <v>6.5182345024006327E-4</v>
      </c>
      <c r="K95">
        <f t="shared" si="12"/>
        <v>-29.342947258184147</v>
      </c>
      <c r="L95">
        <f t="shared" si="14"/>
        <v>5907.9878039958967</v>
      </c>
      <c r="M95" cm="1">
        <f t="array" ref="M95">EXP(SUMPRODUCT(TRANSPOSE(E$1:E$6),C95:H95))</f>
        <v>1</v>
      </c>
      <c r="N95">
        <f t="shared" si="15"/>
        <v>32.591172512003162</v>
      </c>
      <c r="O95">
        <f t="shared" si="13"/>
        <v>7.1477931280007905</v>
      </c>
    </row>
    <row r="96" spans="1:15" x14ac:dyDescent="0.2">
      <c r="A96">
        <f t="shared" si="16"/>
        <v>85</v>
      </c>
      <c r="B96">
        <v>10</v>
      </c>
      <c r="C96">
        <f>0</f>
        <v>0</v>
      </c>
      <c r="D96">
        <f>1</f>
        <v>1</v>
      </c>
      <c r="E96">
        <f>0</f>
        <v>0</v>
      </c>
      <c r="F96">
        <f>0</f>
        <v>0</v>
      </c>
      <c r="G96">
        <v>0</v>
      </c>
      <c r="H96">
        <f>0</f>
        <v>0</v>
      </c>
      <c r="I96">
        <f t="shared" si="11"/>
        <v>0.32676563487767696</v>
      </c>
      <c r="J96">
        <f t="shared" si="17"/>
        <v>1.0087968593592844E-3</v>
      </c>
      <c r="K96">
        <f t="shared" si="12"/>
        <v>-68.989968865625769</v>
      </c>
      <c r="L96">
        <f t="shared" si="14"/>
        <v>6043.7861940749699</v>
      </c>
      <c r="M96" cm="1">
        <f t="array" ref="M96">EXP(SUMPRODUCT(TRANSPOSE(E$1:E$6),C96:H96))</f>
        <v>1.5625599967264421</v>
      </c>
      <c r="N96">
        <f t="shared" si="15"/>
        <v>50.439842967964225</v>
      </c>
      <c r="O96">
        <f t="shared" si="13"/>
        <v>4.0439842967964221</v>
      </c>
    </row>
    <row r="97" spans="1:15" x14ac:dyDescent="0.2">
      <c r="A97">
        <f t="shared" si="16"/>
        <v>86</v>
      </c>
      <c r="B97">
        <v>21</v>
      </c>
      <c r="C97">
        <f>0</f>
        <v>0</v>
      </c>
      <c r="D97" s="3">
        <f>0</f>
        <v>0</v>
      </c>
      <c r="E97">
        <f>1</f>
        <v>1</v>
      </c>
      <c r="F97">
        <f>0</f>
        <v>0</v>
      </c>
      <c r="G97">
        <v>0</v>
      </c>
      <c r="H97">
        <f>0</f>
        <v>0</v>
      </c>
      <c r="I97">
        <f t="shared" si="11"/>
        <v>0.32840970535214153</v>
      </c>
      <c r="J97">
        <f t="shared" si="17"/>
        <v>1.6440704744645762E-3</v>
      </c>
      <c r="K97">
        <f t="shared" si="12"/>
        <v>-134.62218242734295</v>
      </c>
      <c r="L97">
        <f t="shared" si="14"/>
        <v>6272.2633966498261</v>
      </c>
      <c r="M97" cm="1">
        <f t="array" ref="M97">EXP(SUMPRODUCT(TRANSPOSE(E$1:E$6),C97:H97))</f>
        <v>2.6023242611117254</v>
      </c>
      <c r="N97">
        <f t="shared" si="15"/>
        <v>82.203523723228813</v>
      </c>
      <c r="O97">
        <f t="shared" si="13"/>
        <v>2.9144535106299436</v>
      </c>
    </row>
    <row r="98" spans="1:15" x14ac:dyDescent="0.2">
      <c r="A98">
        <f t="shared" si="16"/>
        <v>87</v>
      </c>
      <c r="B98">
        <v>11</v>
      </c>
      <c r="C98">
        <f>0</f>
        <v>0</v>
      </c>
      <c r="D98">
        <v>0</v>
      </c>
      <c r="E98">
        <f>0</f>
        <v>0</v>
      </c>
      <c r="F98">
        <f>1</f>
        <v>1</v>
      </c>
      <c r="G98">
        <v>0</v>
      </c>
      <c r="H98">
        <f>0</f>
        <v>0</v>
      </c>
      <c r="I98">
        <f t="shared" si="11"/>
        <v>0.3297917940312316</v>
      </c>
      <c r="J98">
        <f t="shared" si="17"/>
        <v>1.3820886790900655E-3</v>
      </c>
      <c r="K98">
        <f t="shared" si="12"/>
        <v>-72.425753273291619</v>
      </c>
      <c r="L98">
        <f t="shared" si="14"/>
        <v>6471.4405227646967</v>
      </c>
      <c r="M98" cm="1">
        <f t="array" ref="M98">EXP(SUMPRODUCT(TRANSPOSE(E$1:E$6),C98:H98))</f>
        <v>2.2458766247526767</v>
      </c>
      <c r="N98">
        <f t="shared" si="15"/>
        <v>69.104433954503278</v>
      </c>
      <c r="O98">
        <f t="shared" si="13"/>
        <v>5.2822212685912069</v>
      </c>
    </row>
    <row r="99" spans="1:15" x14ac:dyDescent="0.2">
      <c r="A99">
        <f t="shared" si="16"/>
        <v>88</v>
      </c>
      <c r="B99">
        <v>4</v>
      </c>
      <c r="C99">
        <f>0</f>
        <v>0</v>
      </c>
      <c r="D99">
        <v>0</v>
      </c>
      <c r="E99">
        <f>0</f>
        <v>0</v>
      </c>
      <c r="F99">
        <f>0</f>
        <v>0</v>
      </c>
      <c r="G99">
        <v>0</v>
      </c>
      <c r="H99">
        <f>0</f>
        <v>0</v>
      </c>
      <c r="I99">
        <f t="shared" si="11"/>
        <v>0.3303986584846742</v>
      </c>
      <c r="J99">
        <f t="shared" si="17"/>
        <v>6.0686445344260154E-4</v>
      </c>
      <c r="K99">
        <f t="shared" si="12"/>
        <v>-29.628820390148334</v>
      </c>
      <c r="L99">
        <f t="shared" si="14"/>
        <v>6561.0131713320661</v>
      </c>
      <c r="M99" cm="1">
        <f t="array" ref="M99">EXP(SUMPRODUCT(TRANSPOSE(E$1:E$6),C99:H99))</f>
        <v>1</v>
      </c>
      <c r="N99">
        <f t="shared" si="15"/>
        <v>30.343222672130075</v>
      </c>
      <c r="O99">
        <f t="shared" si="13"/>
        <v>6.5858056680325188</v>
      </c>
    </row>
    <row r="100" spans="1:15" x14ac:dyDescent="0.2">
      <c r="A100">
        <f t="shared" si="16"/>
        <v>89</v>
      </c>
      <c r="B100">
        <v>6</v>
      </c>
      <c r="C100">
        <f>0</f>
        <v>0</v>
      </c>
      <c r="D100">
        <v>0</v>
      </c>
      <c r="E100">
        <f>0</f>
        <v>0</v>
      </c>
      <c r="F100">
        <f>0</f>
        <v>0</v>
      </c>
      <c r="G100">
        <v>0</v>
      </c>
      <c r="H100">
        <f>0</f>
        <v>0</v>
      </c>
      <c r="I100">
        <f t="shared" si="11"/>
        <v>0.33100264487903908</v>
      </c>
      <c r="J100">
        <f t="shared" si="17"/>
        <v>6.0398639436487489E-4</v>
      </c>
      <c r="K100">
        <f t="shared" si="12"/>
        <v>-44.471753317014837</v>
      </c>
      <c r="L100">
        <f t="shared" si="14"/>
        <v>6651.4714151940516</v>
      </c>
      <c r="M100" cm="1">
        <f t="array" ref="M100">EXP(SUMPRODUCT(TRANSPOSE(E$1:E$6),C100:H100))</f>
        <v>1</v>
      </c>
      <c r="N100">
        <f t="shared" si="15"/>
        <v>30.199319718243743</v>
      </c>
      <c r="O100">
        <f t="shared" si="13"/>
        <v>4.0332199530406241</v>
      </c>
    </row>
    <row r="101" spans="1:15" x14ac:dyDescent="0.2">
      <c r="A101">
        <f t="shared" si="16"/>
        <v>90</v>
      </c>
      <c r="B101">
        <v>4</v>
      </c>
      <c r="C101">
        <f>0</f>
        <v>0</v>
      </c>
      <c r="D101">
        <v>0</v>
      </c>
      <c r="E101">
        <f>0</f>
        <v>0</v>
      </c>
      <c r="F101">
        <f>0</f>
        <v>0</v>
      </c>
      <c r="G101">
        <v>0</v>
      </c>
      <c r="H101">
        <f>0</f>
        <v>0</v>
      </c>
      <c r="I101">
        <f t="shared" si="11"/>
        <v>0.33160373436701263</v>
      </c>
      <c r="J101">
        <f t="shared" si="17"/>
        <v>6.0108948797354955E-4</v>
      </c>
      <c r="K101">
        <f t="shared" si="12"/>
        <v>-29.667066944219428</v>
      </c>
      <c r="L101">
        <f t="shared" si="14"/>
        <v>6742.8139120515798</v>
      </c>
      <c r="M101" cm="1">
        <f t="array" ref="M101">EXP(SUMPRODUCT(TRANSPOSE(E$1:E$6),C101:H101))</f>
        <v>1</v>
      </c>
      <c r="N101">
        <f t="shared" si="15"/>
        <v>30.054474398677478</v>
      </c>
      <c r="O101">
        <f t="shared" si="13"/>
        <v>6.5136185996693694</v>
      </c>
    </row>
    <row r="102" spans="1:15" x14ac:dyDescent="0.2">
      <c r="A102">
        <f t="shared" si="16"/>
        <v>91</v>
      </c>
      <c r="B102">
        <v>3</v>
      </c>
      <c r="C102">
        <f>0</f>
        <v>0</v>
      </c>
      <c r="D102">
        <v>0</v>
      </c>
      <c r="E102">
        <f>0</f>
        <v>0</v>
      </c>
      <c r="F102">
        <f>0</f>
        <v>0</v>
      </c>
      <c r="G102">
        <v>0</v>
      </c>
      <c r="H102">
        <f>0</f>
        <v>0</v>
      </c>
      <c r="I102">
        <f t="shared" si="11"/>
        <v>0.33220191032833701</v>
      </c>
      <c r="J102">
        <f t="shared" si="17"/>
        <v>5.9817596132438755E-4</v>
      </c>
      <c r="K102">
        <f t="shared" si="12"/>
        <v>-22.264876792770789</v>
      </c>
      <c r="L102">
        <f t="shared" si="14"/>
        <v>6835.0393366049029</v>
      </c>
      <c r="M102" cm="1">
        <f t="array" ref="M102">EXP(SUMPRODUCT(TRANSPOSE(E$1:E$6),C102:H102))</f>
        <v>1</v>
      </c>
      <c r="N102">
        <f t="shared" si="15"/>
        <v>29.908798066219376</v>
      </c>
      <c r="O102">
        <f t="shared" si="13"/>
        <v>8.9695993554064586</v>
      </c>
    </row>
    <row r="103" spans="1:15" x14ac:dyDescent="0.2">
      <c r="A103">
        <f t="shared" si="16"/>
        <v>92</v>
      </c>
      <c r="B103">
        <v>4</v>
      </c>
      <c r="C103">
        <f>0</f>
        <v>0</v>
      </c>
      <c r="D103">
        <f>1</f>
        <v>1</v>
      </c>
      <c r="E103">
        <f>0</f>
        <v>0</v>
      </c>
      <c r="F103">
        <f>0</f>
        <v>0</v>
      </c>
      <c r="G103">
        <v>0</v>
      </c>
      <c r="H103">
        <f>0</f>
        <v>0</v>
      </c>
      <c r="I103">
        <f t="shared" si="11"/>
        <v>0.33312829247641917</v>
      </c>
      <c r="J103">
        <f t="shared" si="17"/>
        <v>9.2638214808216102E-4</v>
      </c>
      <c r="K103">
        <f t="shared" si="12"/>
        <v>-27.93689488614455</v>
      </c>
      <c r="L103">
        <f t="shared" si="14"/>
        <v>6980.5246782666391</v>
      </c>
      <c r="M103" cm="1">
        <f t="array" ref="M103">EXP(SUMPRODUCT(TRANSPOSE(E$1:E$6),C103:H103))</f>
        <v>1.5625599967264421</v>
      </c>
      <c r="N103">
        <f t="shared" si="15"/>
        <v>46.319107404108053</v>
      </c>
      <c r="O103">
        <f t="shared" si="13"/>
        <v>10.579776851027013</v>
      </c>
    </row>
    <row r="104" spans="1:15" x14ac:dyDescent="0.2">
      <c r="K104">
        <f>(50000-SUM($B$12:$B$103))*IFERROR(LN(1-$I$103),-10000)</f>
        <v>-13583.313500134196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0EE5-95E4-2840-AE21-781F1F217286}">
  <dimension ref="A1:O104"/>
  <sheetViews>
    <sheetView zoomScaleNormal="100" workbookViewId="0">
      <selection activeCell="A6" sqref="A6"/>
    </sheetView>
  </sheetViews>
  <sheetFormatPr baseColWidth="10" defaultColWidth="15.83203125" defaultRowHeight="15" x14ac:dyDescent="0.2"/>
  <sheetData>
    <row r="1" spans="1:15" x14ac:dyDescent="0.2">
      <c r="A1" t="s">
        <v>6</v>
      </c>
      <c r="B1">
        <v>15577.480778276376</v>
      </c>
      <c r="D1" t="s">
        <v>15</v>
      </c>
      <c r="E1">
        <v>0.36914522487610429</v>
      </c>
      <c r="G1" t="s">
        <v>8</v>
      </c>
      <c r="H1">
        <f>SUM(K12:K104)</f>
        <v>-95586.555195688299</v>
      </c>
    </row>
    <row r="2" spans="1:15" x14ac:dyDescent="0.2">
      <c r="A2" t="s">
        <v>7</v>
      </c>
      <c r="B2">
        <v>532054.92097465729</v>
      </c>
      <c r="D2" t="s">
        <v>58</v>
      </c>
      <c r="E2">
        <v>0.47036140184318459</v>
      </c>
      <c r="G2" t="s">
        <v>40</v>
      </c>
      <c r="H2" s="5">
        <f>-2*H1+10*LN(50000)</f>
        <v>191281.3081742207</v>
      </c>
    </row>
    <row r="3" spans="1:15" x14ac:dyDescent="0.2">
      <c r="A3" t="s">
        <v>12</v>
      </c>
      <c r="B3">
        <v>1.0318345856973943</v>
      </c>
      <c r="D3" t="s">
        <v>57</v>
      </c>
      <c r="E3">
        <v>0.87169660908019164</v>
      </c>
      <c r="G3" t="s">
        <v>24</v>
      </c>
      <c r="H3">
        <f>AVERAGE(O12:O103)</f>
        <v>0.53571662075669213</v>
      </c>
    </row>
    <row r="4" spans="1:15" x14ac:dyDescent="0.2">
      <c r="A4" t="s">
        <v>13</v>
      </c>
      <c r="B4">
        <v>0.33290654646845236</v>
      </c>
      <c r="D4" t="s">
        <v>56</v>
      </c>
      <c r="E4">
        <v>0.64283370446239763</v>
      </c>
    </row>
    <row r="5" spans="1:15" x14ac:dyDescent="0.2">
      <c r="A5" t="s">
        <v>14</v>
      </c>
      <c r="B5">
        <f>B1/B2</f>
        <v>2.9277956399201052E-2</v>
      </c>
      <c r="D5" t="s">
        <v>16</v>
      </c>
      <c r="E5">
        <v>0.78028614976062505</v>
      </c>
    </row>
    <row r="6" spans="1:15" x14ac:dyDescent="0.2">
      <c r="D6" t="s">
        <v>61</v>
      </c>
      <c r="E6">
        <v>-0.40794762035511978</v>
      </c>
    </row>
    <row r="11" spans="1:15" x14ac:dyDescent="0.2">
      <c r="A11" t="s">
        <v>0</v>
      </c>
      <c r="B11" t="s">
        <v>1</v>
      </c>
      <c r="C11" t="s">
        <v>22</v>
      </c>
      <c r="D11" s="3" t="s">
        <v>49</v>
      </c>
      <c r="E11" t="s">
        <v>46</v>
      </c>
      <c r="F11" t="s">
        <v>47</v>
      </c>
      <c r="G11" t="s">
        <v>3</v>
      </c>
      <c r="H11" t="s">
        <v>48</v>
      </c>
      <c r="I11" t="s">
        <v>17</v>
      </c>
      <c r="J11" t="s">
        <v>18</v>
      </c>
      <c r="K11" t="s">
        <v>8</v>
      </c>
      <c r="L11" t="s">
        <v>19</v>
      </c>
      <c r="M11" t="s">
        <v>20</v>
      </c>
      <c r="N11" t="s">
        <v>10</v>
      </c>
      <c r="O11" t="s">
        <v>23</v>
      </c>
    </row>
    <row r="12" spans="1:15" x14ac:dyDescent="0.2">
      <c r="A12">
        <v>1</v>
      </c>
      <c r="B12">
        <v>1091</v>
      </c>
      <c r="C12">
        <v>1</v>
      </c>
      <c r="D12">
        <f>1</f>
        <v>1</v>
      </c>
      <c r="E12">
        <v>0</v>
      </c>
      <c r="F12">
        <f>0</f>
        <v>0</v>
      </c>
      <c r="G12">
        <v>0</v>
      </c>
      <c r="H12">
        <f>0</f>
        <v>0</v>
      </c>
      <c r="I12">
        <f t="shared" ref="I12:I43" si="0">$B$4*(1-(B$2/(B$2+L12))^B$1)</f>
        <v>2.1818208404451252E-2</v>
      </c>
      <c r="J12">
        <f>I12</f>
        <v>2.1818208404451252E-2</v>
      </c>
      <c r="K12">
        <f t="shared" ref="K12:K43" si="1">B12*IFERROR(LN(J12),-10000)</f>
        <v>-4173.086357202983</v>
      </c>
      <c r="L12">
        <f>A12^B3*M12</f>
        <v>2.3152244250818428</v>
      </c>
      <c r="M12" cm="1">
        <f t="array" ref="M12">EXP(SUMPRODUCT(TRANSPOSE(E$1:E$6),C12:H12))</f>
        <v>2.3152244250818428</v>
      </c>
      <c r="N12">
        <f>J12*50000</f>
        <v>1090.9104202225626</v>
      </c>
      <c r="O12">
        <f t="shared" ref="O12:O43" si="2">ABS(N12-B12)/B12</f>
        <v>8.2107953654805873E-5</v>
      </c>
    </row>
    <row r="13" spans="1:15" x14ac:dyDescent="0.2">
      <c r="A13">
        <f>A12+1</f>
        <v>2</v>
      </c>
      <c r="B13">
        <v>1062</v>
      </c>
      <c r="C13">
        <f>0</f>
        <v>0</v>
      </c>
      <c r="D13" s="3">
        <f>0</f>
        <v>0</v>
      </c>
      <c r="E13">
        <f>1</f>
        <v>1</v>
      </c>
      <c r="F13">
        <f>0</f>
        <v>0</v>
      </c>
      <c r="G13">
        <v>0</v>
      </c>
      <c r="H13">
        <f>0</f>
        <v>0</v>
      </c>
      <c r="I13">
        <f t="shared" si="0"/>
        <v>4.3754930808879343E-2</v>
      </c>
      <c r="J13">
        <f>I13-I12</f>
        <v>2.193672240442809E-2</v>
      </c>
      <c r="K13">
        <f t="shared" si="1"/>
        <v>-4056.4080042451201</v>
      </c>
      <c r="L13">
        <f t="shared" ref="L13:L44" si="3">L12+(A13^B$3-A12^B$3)*M13</f>
        <v>4.8128794427260946</v>
      </c>
      <c r="M13" cm="1">
        <f t="array" ref="M13">EXP(SUMPRODUCT(TRANSPOSE(E$1:E$6),C13:H13))</f>
        <v>2.3909639454360145</v>
      </c>
      <c r="N13">
        <f t="shared" ref="N13:N76" si="4">J13*50000</f>
        <v>1096.8361202214046</v>
      </c>
      <c r="O13">
        <f t="shared" si="2"/>
        <v>3.2802373089834837E-2</v>
      </c>
    </row>
    <row r="14" spans="1:15" x14ac:dyDescent="0.2">
      <c r="A14">
        <f t="shared" ref="A14:A77" si="5">A13+1</f>
        <v>3</v>
      </c>
      <c r="B14">
        <v>800</v>
      </c>
      <c r="C14">
        <v>0</v>
      </c>
      <c r="D14">
        <v>0</v>
      </c>
      <c r="E14">
        <f>0</f>
        <v>0</v>
      </c>
      <c r="F14">
        <f>1</f>
        <v>1</v>
      </c>
      <c r="G14">
        <v>0</v>
      </c>
      <c r="H14">
        <f>0</f>
        <v>0</v>
      </c>
      <c r="I14">
        <f t="shared" si="0"/>
        <v>6.0360331097628721E-2</v>
      </c>
      <c r="J14">
        <f t="shared" ref="J14:J77" si="6">I14-I13</f>
        <v>1.6605400288749378E-2</v>
      </c>
      <c r="K14">
        <f t="shared" si="1"/>
        <v>-3278.4218543399211</v>
      </c>
      <c r="L14">
        <f t="shared" si="3"/>
        <v>6.8329528814729823</v>
      </c>
      <c r="M14" cm="1">
        <f t="array" ref="M14">EXP(SUMPRODUCT(TRANSPOSE(E$1:E$6),C14:H14))</f>
        <v>1.9018625670906442</v>
      </c>
      <c r="N14">
        <f t="shared" si="4"/>
        <v>830.27001443746894</v>
      </c>
      <c r="O14">
        <f t="shared" si="2"/>
        <v>3.7837518046836181E-2</v>
      </c>
    </row>
    <row r="15" spans="1:15" x14ac:dyDescent="0.2">
      <c r="A15">
        <f t="shared" si="5"/>
        <v>4</v>
      </c>
      <c r="B15">
        <v>303</v>
      </c>
      <c r="C15">
        <f>0</f>
        <v>0</v>
      </c>
      <c r="D15">
        <v>0</v>
      </c>
      <c r="E15">
        <f>0</f>
        <v>0</v>
      </c>
      <c r="F15">
        <f>0</f>
        <v>0</v>
      </c>
      <c r="G15">
        <v>0</v>
      </c>
      <c r="H15">
        <f>0</f>
        <v>0</v>
      </c>
      <c r="I15">
        <f t="shared" si="0"/>
        <v>6.8794671486956491E-2</v>
      </c>
      <c r="J15">
        <f t="shared" si="6"/>
        <v>8.4343403893277699E-3</v>
      </c>
      <c r="K15">
        <f t="shared" si="1"/>
        <v>-1446.9594608833988</v>
      </c>
      <c r="L15">
        <f t="shared" si="3"/>
        <v>7.9066565978663483</v>
      </c>
      <c r="M15" cm="1">
        <f t="array" ref="M15">EXP(SUMPRODUCT(TRANSPOSE(E$1:E$6),C15:H15))</f>
        <v>1</v>
      </c>
      <c r="N15">
        <f t="shared" si="4"/>
        <v>421.71701946638848</v>
      </c>
      <c r="O15">
        <f t="shared" si="2"/>
        <v>0.39180534477355933</v>
      </c>
    </row>
    <row r="16" spans="1:15" x14ac:dyDescent="0.2">
      <c r="A16">
        <f t="shared" si="5"/>
        <v>5</v>
      </c>
      <c r="B16">
        <v>447</v>
      </c>
      <c r="C16">
        <f>0</f>
        <v>0</v>
      </c>
      <c r="D16">
        <v>0</v>
      </c>
      <c r="E16">
        <f>0</f>
        <v>0</v>
      </c>
      <c r="F16">
        <f>0</f>
        <v>0</v>
      </c>
      <c r="G16">
        <v>0</v>
      </c>
      <c r="H16">
        <f>0</f>
        <v>0</v>
      </c>
      <c r="I16">
        <f t="shared" si="0"/>
        <v>7.7032939808300435E-2</v>
      </c>
      <c r="J16">
        <f t="shared" si="6"/>
        <v>8.2382683213439445E-3</v>
      </c>
      <c r="K16">
        <f t="shared" si="1"/>
        <v>-2145.1374052084507</v>
      </c>
      <c r="L16">
        <f t="shared" si="3"/>
        <v>8.9890301896852911</v>
      </c>
      <c r="M16" cm="1">
        <f t="array" ref="M16">EXP(SUMPRODUCT(TRANSPOSE(E$1:E$6),C16:H16))</f>
        <v>1</v>
      </c>
      <c r="N16">
        <f t="shared" si="4"/>
        <v>411.9134160671972</v>
      </c>
      <c r="O16">
        <f t="shared" si="2"/>
        <v>7.8493476359737802E-2</v>
      </c>
    </row>
    <row r="17" spans="1:15" x14ac:dyDescent="0.2">
      <c r="A17">
        <f t="shared" si="5"/>
        <v>6</v>
      </c>
      <c r="B17">
        <v>332</v>
      </c>
      <c r="C17">
        <f>0</f>
        <v>0</v>
      </c>
      <c r="D17">
        <v>0</v>
      </c>
      <c r="E17">
        <f>0</f>
        <v>0</v>
      </c>
      <c r="F17">
        <f>0</f>
        <v>0</v>
      </c>
      <c r="G17">
        <v>0</v>
      </c>
      <c r="H17">
        <f>0</f>
        <v>0</v>
      </c>
      <c r="I17">
        <f t="shared" si="0"/>
        <v>8.5064726423203313E-2</v>
      </c>
      <c r="J17">
        <f t="shared" si="6"/>
        <v>8.0317866149028777E-3</v>
      </c>
      <c r="K17">
        <f t="shared" si="1"/>
        <v>-1601.6836300407699</v>
      </c>
      <c r="L17">
        <f t="shared" si="3"/>
        <v>10.078363384440474</v>
      </c>
      <c r="M17" cm="1">
        <f t="array" ref="M17">EXP(SUMPRODUCT(TRANSPOSE(E$1:E$6),C17:H17))</f>
        <v>1</v>
      </c>
      <c r="N17">
        <f t="shared" si="4"/>
        <v>401.58933074514391</v>
      </c>
      <c r="O17">
        <f t="shared" si="2"/>
        <v>0.20960641790705997</v>
      </c>
    </row>
    <row r="18" spans="1:15" x14ac:dyDescent="0.2">
      <c r="A18">
        <f t="shared" si="5"/>
        <v>7</v>
      </c>
      <c r="B18">
        <v>318</v>
      </c>
      <c r="C18">
        <f>0</f>
        <v>0</v>
      </c>
      <c r="D18">
        <v>0</v>
      </c>
      <c r="E18">
        <f>0</f>
        <v>0</v>
      </c>
      <c r="F18">
        <f>0</f>
        <v>0</v>
      </c>
      <c r="G18">
        <v>0</v>
      </c>
      <c r="H18">
        <f>0</f>
        <v>0</v>
      </c>
      <c r="I18">
        <f t="shared" si="0"/>
        <v>9.2885297134146533E-2</v>
      </c>
      <c r="J18">
        <f t="shared" si="6"/>
        <v>7.8205707109432199E-3</v>
      </c>
      <c r="K18">
        <f t="shared" si="1"/>
        <v>-1542.6172832753393</v>
      </c>
      <c r="L18">
        <f t="shared" si="3"/>
        <v>11.173518451607997</v>
      </c>
      <c r="M18" cm="1">
        <f t="array" ref="M18">EXP(SUMPRODUCT(TRANSPOSE(E$1:E$6),C18:H18))</f>
        <v>1</v>
      </c>
      <c r="N18">
        <f t="shared" si="4"/>
        <v>391.02853554716097</v>
      </c>
      <c r="O18">
        <f t="shared" si="2"/>
        <v>0.22964948285270745</v>
      </c>
    </row>
    <row r="19" spans="1:15" x14ac:dyDescent="0.2">
      <c r="A19">
        <f t="shared" si="5"/>
        <v>8</v>
      </c>
      <c r="B19">
        <v>491</v>
      </c>
      <c r="C19">
        <f>0</f>
        <v>0</v>
      </c>
      <c r="D19">
        <f>1</f>
        <v>1</v>
      </c>
      <c r="E19">
        <f>0</f>
        <v>0</v>
      </c>
      <c r="F19">
        <f>0</f>
        <v>0</v>
      </c>
      <c r="G19">
        <v>0</v>
      </c>
      <c r="H19">
        <f>0</f>
        <v>0</v>
      </c>
      <c r="I19">
        <f t="shared" si="0"/>
        <v>0.10494583263582004</v>
      </c>
      <c r="J19">
        <f t="shared" si="6"/>
        <v>1.2060535501673506E-2</v>
      </c>
      <c r="K19">
        <f t="shared" si="1"/>
        <v>-2169.1479926026182</v>
      </c>
      <c r="L19">
        <f t="shared" si="3"/>
        <v>12.934410477098425</v>
      </c>
      <c r="M19" cm="1">
        <f t="array" ref="M19">EXP(SUMPRODUCT(TRANSPOSE(E$1:E$6),C19:H19))</f>
        <v>1.6005725385691167</v>
      </c>
      <c r="N19">
        <f t="shared" si="4"/>
        <v>603.02677508367526</v>
      </c>
      <c r="O19">
        <f t="shared" si="2"/>
        <v>0.22816043805229178</v>
      </c>
    </row>
    <row r="20" spans="1:15" x14ac:dyDescent="0.2">
      <c r="A20">
        <f t="shared" si="5"/>
        <v>9</v>
      </c>
      <c r="B20">
        <v>532</v>
      </c>
      <c r="C20">
        <f>0</f>
        <v>0</v>
      </c>
      <c r="D20" s="3">
        <f>0</f>
        <v>0</v>
      </c>
      <c r="E20">
        <f>1</f>
        <v>1</v>
      </c>
      <c r="F20">
        <f>0</f>
        <v>0</v>
      </c>
      <c r="G20">
        <v>0</v>
      </c>
      <c r="H20">
        <f>0</f>
        <v>0</v>
      </c>
      <c r="I20">
        <f t="shared" si="0"/>
        <v>0.12190757723200912</v>
      </c>
      <c r="J20">
        <f t="shared" si="6"/>
        <v>1.6961744596189085E-2</v>
      </c>
      <c r="K20">
        <f t="shared" si="1"/>
        <v>-2168.8548275178136</v>
      </c>
      <c r="L20">
        <f t="shared" si="3"/>
        <v>15.575377918350911</v>
      </c>
      <c r="M20" cm="1">
        <f t="array" ref="M20">EXP(SUMPRODUCT(TRANSPOSE(E$1:E$6),C20:H20))</f>
        <v>2.3909639454360145</v>
      </c>
      <c r="N20">
        <f t="shared" si="4"/>
        <v>848.08722980945424</v>
      </c>
      <c r="O20">
        <f t="shared" si="2"/>
        <v>0.59414892821325982</v>
      </c>
    </row>
    <row r="21" spans="1:15" x14ac:dyDescent="0.2">
      <c r="A21">
        <f t="shared" si="5"/>
        <v>10</v>
      </c>
      <c r="B21">
        <v>344</v>
      </c>
      <c r="C21">
        <f>0</f>
        <v>0</v>
      </c>
      <c r="D21">
        <v>0</v>
      </c>
      <c r="E21">
        <f>0</f>
        <v>0</v>
      </c>
      <c r="F21">
        <f>1</f>
        <v>1</v>
      </c>
      <c r="G21">
        <v>0</v>
      </c>
      <c r="H21">
        <v>1</v>
      </c>
      <c r="I21">
        <f t="shared" si="0"/>
        <v>0.13039282266697105</v>
      </c>
      <c r="J21">
        <f t="shared" si="6"/>
        <v>8.48524543496193E-3</v>
      </c>
      <c r="K21">
        <f t="shared" si="1"/>
        <v>-1640.6827005088028</v>
      </c>
      <c r="L21">
        <f t="shared" si="3"/>
        <v>16.977348988478902</v>
      </c>
      <c r="M21" cm="1">
        <f t="array" ref="M21">EXP(SUMPRODUCT(TRANSPOSE(E$1:E$6),C21:H21))</f>
        <v>1.2647646837282311</v>
      </c>
      <c r="N21">
        <f t="shared" si="4"/>
        <v>424.26227174809651</v>
      </c>
      <c r="O21">
        <f t="shared" si="2"/>
        <v>0.2333205574072573</v>
      </c>
    </row>
    <row r="22" spans="1:15" x14ac:dyDescent="0.2">
      <c r="A22">
        <f t="shared" si="5"/>
        <v>11</v>
      </c>
      <c r="B22">
        <v>757</v>
      </c>
      <c r="C22">
        <f>0</f>
        <v>0</v>
      </c>
      <c r="D22">
        <v>0</v>
      </c>
      <c r="E22">
        <f>0</f>
        <v>0</v>
      </c>
      <c r="F22">
        <f>0</f>
        <v>0</v>
      </c>
      <c r="G22">
        <v>1</v>
      </c>
      <c r="H22">
        <f>0</f>
        <v>0</v>
      </c>
      <c r="I22">
        <f t="shared" si="0"/>
        <v>0.14428061734210315</v>
      </c>
      <c r="J22">
        <f t="shared" si="6"/>
        <v>1.3887794675132098E-2</v>
      </c>
      <c r="K22">
        <f t="shared" si="1"/>
        <v>-3237.4958934711594</v>
      </c>
      <c r="L22">
        <f t="shared" si="3"/>
        <v>19.403892738837346</v>
      </c>
      <c r="M22" cm="1">
        <f t="array" ref="M22">EXP(SUMPRODUCT(TRANSPOSE(E$1:E$6),C22:H22))</f>
        <v>2.1820965825846161</v>
      </c>
      <c r="N22">
        <f t="shared" si="4"/>
        <v>694.38973375660487</v>
      </c>
      <c r="O22">
        <f t="shared" si="2"/>
        <v>8.2708409832754473E-2</v>
      </c>
    </row>
    <row r="23" spans="1:15" x14ac:dyDescent="0.2">
      <c r="A23">
        <f t="shared" si="5"/>
        <v>12</v>
      </c>
      <c r="B23">
        <v>679</v>
      </c>
      <c r="C23">
        <f>0</f>
        <v>0</v>
      </c>
      <c r="D23">
        <v>0</v>
      </c>
      <c r="E23">
        <f>0</f>
        <v>0</v>
      </c>
      <c r="F23">
        <f>0</f>
        <v>0</v>
      </c>
      <c r="G23">
        <v>0</v>
      </c>
      <c r="H23">
        <f>0</f>
        <v>0</v>
      </c>
      <c r="I23">
        <f t="shared" si="0"/>
        <v>0.15033999192454828</v>
      </c>
      <c r="J23">
        <f t="shared" si="6"/>
        <v>6.0593745824451262E-3</v>
      </c>
      <c r="K23">
        <f t="shared" si="1"/>
        <v>-3467.0749594533481</v>
      </c>
      <c r="L23">
        <f t="shared" si="3"/>
        <v>20.519144037089539</v>
      </c>
      <c r="M23" cm="1">
        <f t="array" ref="M23">EXP(SUMPRODUCT(TRANSPOSE(E$1:E$6),C23:H23))</f>
        <v>1</v>
      </c>
      <c r="N23">
        <f t="shared" si="4"/>
        <v>302.96872912225632</v>
      </c>
      <c r="O23">
        <f t="shared" si="2"/>
        <v>0.55380157713953415</v>
      </c>
    </row>
    <row r="24" spans="1:15" x14ac:dyDescent="0.2">
      <c r="A24">
        <f t="shared" si="5"/>
        <v>13</v>
      </c>
      <c r="B24">
        <v>616</v>
      </c>
      <c r="C24">
        <f>0</f>
        <v>0</v>
      </c>
      <c r="D24">
        <v>0</v>
      </c>
      <c r="E24">
        <f>0</f>
        <v>0</v>
      </c>
      <c r="F24">
        <f>0</f>
        <v>0</v>
      </c>
      <c r="G24">
        <v>0</v>
      </c>
      <c r="H24">
        <f>0</f>
        <v>0</v>
      </c>
      <c r="I24">
        <f t="shared" si="0"/>
        <v>0.15622004744382875</v>
      </c>
      <c r="J24">
        <f t="shared" si="6"/>
        <v>5.8800555192804749E-3</v>
      </c>
      <c r="K24">
        <f t="shared" si="1"/>
        <v>-3163.8924702379918</v>
      </c>
      <c r="L24">
        <f t="shared" si="3"/>
        <v>21.637361281600619</v>
      </c>
      <c r="M24" cm="1">
        <f t="array" ref="M24">EXP(SUMPRODUCT(TRANSPOSE(E$1:E$6),C24:H24))</f>
        <v>1</v>
      </c>
      <c r="N24">
        <f t="shared" si="4"/>
        <v>294.00277596402373</v>
      </c>
      <c r="O24">
        <f t="shared" si="2"/>
        <v>0.52272276629216929</v>
      </c>
    </row>
    <row r="25" spans="1:15" x14ac:dyDescent="0.2">
      <c r="A25">
        <f t="shared" si="5"/>
        <v>14</v>
      </c>
      <c r="B25">
        <v>605</v>
      </c>
      <c r="C25">
        <f>0</f>
        <v>0</v>
      </c>
      <c r="D25">
        <v>0</v>
      </c>
      <c r="E25">
        <f>0</f>
        <v>0</v>
      </c>
      <c r="F25">
        <f>0</f>
        <v>0</v>
      </c>
      <c r="G25">
        <v>0</v>
      </c>
      <c r="H25">
        <f>0</f>
        <v>0</v>
      </c>
      <c r="I25">
        <f t="shared" si="0"/>
        <v>0.16192444602715839</v>
      </c>
      <c r="J25">
        <f t="shared" si="6"/>
        <v>5.704398583329634E-3</v>
      </c>
      <c r="K25">
        <f t="shared" si="1"/>
        <v>-3125.7432208714317</v>
      </c>
      <c r="L25">
        <f t="shared" si="3"/>
        <v>22.758322858287656</v>
      </c>
      <c r="M25" cm="1">
        <f t="array" ref="M25">EXP(SUMPRODUCT(TRANSPOSE(E$1:E$6),C25:H25))</f>
        <v>1</v>
      </c>
      <c r="N25">
        <f t="shared" si="4"/>
        <v>285.21992916648168</v>
      </c>
      <c r="O25">
        <f t="shared" si="2"/>
        <v>0.52856210055126995</v>
      </c>
    </row>
    <row r="26" spans="1:15" x14ac:dyDescent="0.2">
      <c r="A26">
        <f t="shared" si="5"/>
        <v>15</v>
      </c>
      <c r="B26">
        <v>653</v>
      </c>
      <c r="C26">
        <f>0</f>
        <v>0</v>
      </c>
      <c r="D26">
        <f>1</f>
        <v>1</v>
      </c>
      <c r="E26">
        <f>0</f>
        <v>0</v>
      </c>
      <c r="F26">
        <f>0</f>
        <v>0</v>
      </c>
      <c r="G26">
        <v>0</v>
      </c>
      <c r="H26">
        <f>0</f>
        <v>0</v>
      </c>
      <c r="I26">
        <f t="shared" si="0"/>
        <v>0.17069333354761096</v>
      </c>
      <c r="J26">
        <f t="shared" si="6"/>
        <v>8.7688875204525729E-3</v>
      </c>
      <c r="K26">
        <f t="shared" si="1"/>
        <v>-3092.964101286525</v>
      </c>
      <c r="L26">
        <f t="shared" si="3"/>
        <v>24.556591030207635</v>
      </c>
      <c r="M26" cm="1">
        <f t="array" ref="M26">EXP(SUMPRODUCT(TRANSPOSE(E$1:E$6),C26:H26))</f>
        <v>1.6005725385691167</v>
      </c>
      <c r="N26">
        <f t="shared" si="4"/>
        <v>438.44437602262866</v>
      </c>
      <c r="O26">
        <f t="shared" si="2"/>
        <v>0.32856910256871569</v>
      </c>
    </row>
    <row r="27" spans="1:15" x14ac:dyDescent="0.2">
      <c r="A27">
        <f t="shared" si="5"/>
        <v>16</v>
      </c>
      <c r="B27">
        <v>654</v>
      </c>
      <c r="C27">
        <f>0</f>
        <v>0</v>
      </c>
      <c r="D27" s="3">
        <f>0</f>
        <v>0</v>
      </c>
      <c r="E27">
        <f>1</f>
        <v>1</v>
      </c>
      <c r="F27">
        <f>0</f>
        <v>0</v>
      </c>
      <c r="G27">
        <v>0</v>
      </c>
      <c r="H27">
        <f>0</f>
        <v>0</v>
      </c>
      <c r="I27">
        <f t="shared" si="0"/>
        <v>0.18298692737956182</v>
      </c>
      <c r="J27">
        <f t="shared" si="6"/>
        <v>1.2293593831950861E-2</v>
      </c>
      <c r="K27">
        <f t="shared" si="1"/>
        <v>-2876.734744234444</v>
      </c>
      <c r="L27">
        <f t="shared" si="3"/>
        <v>27.248587600582027</v>
      </c>
      <c r="M27" cm="1">
        <f t="array" ref="M27">EXP(SUMPRODUCT(TRANSPOSE(E$1:E$6),C27:H27))</f>
        <v>2.3909639454360145</v>
      </c>
      <c r="N27">
        <f t="shared" si="4"/>
        <v>614.67969159754307</v>
      </c>
      <c r="O27">
        <f t="shared" si="2"/>
        <v>6.0122795722411207E-2</v>
      </c>
    </row>
    <row r="28" spans="1:15" x14ac:dyDescent="0.2">
      <c r="A28">
        <f t="shared" si="5"/>
        <v>17</v>
      </c>
      <c r="B28">
        <v>394</v>
      </c>
      <c r="C28">
        <f>0</f>
        <v>0</v>
      </c>
      <c r="D28">
        <v>0</v>
      </c>
      <c r="E28">
        <f>0</f>
        <v>0</v>
      </c>
      <c r="F28">
        <f>1</f>
        <v>1</v>
      </c>
      <c r="G28">
        <v>0</v>
      </c>
      <c r="H28">
        <v>1</v>
      </c>
      <c r="I28">
        <f t="shared" si="0"/>
        <v>0.18912049260680056</v>
      </c>
      <c r="J28">
        <f t="shared" si="6"/>
        <v>6.1335652272387353E-3</v>
      </c>
      <c r="K28">
        <f t="shared" si="1"/>
        <v>-2007.0277634146803</v>
      </c>
      <c r="L28">
        <f t="shared" si="3"/>
        <v>28.675429515743406</v>
      </c>
      <c r="M28" cm="1">
        <f t="array" ref="M28">EXP(SUMPRODUCT(TRANSPOSE(E$1:E$6),C28:H28))</f>
        <v>1.2647646837282311</v>
      </c>
      <c r="N28">
        <f t="shared" si="4"/>
        <v>306.67826136193679</v>
      </c>
      <c r="O28">
        <f t="shared" si="2"/>
        <v>0.22162877826919597</v>
      </c>
    </row>
    <row r="29" spans="1:15" x14ac:dyDescent="0.2">
      <c r="A29">
        <f t="shared" si="5"/>
        <v>18</v>
      </c>
      <c r="B29">
        <v>502</v>
      </c>
      <c r="C29">
        <f>0</f>
        <v>0</v>
      </c>
      <c r="D29">
        <v>0</v>
      </c>
      <c r="E29">
        <f>0</f>
        <v>0</v>
      </c>
      <c r="F29">
        <f>0</f>
        <v>0</v>
      </c>
      <c r="G29">
        <v>1</v>
      </c>
      <c r="H29">
        <f>0</f>
        <v>0</v>
      </c>
      <c r="I29">
        <f t="shared" si="0"/>
        <v>0.19913667120921422</v>
      </c>
      <c r="J29">
        <f t="shared" si="6"/>
        <v>1.0016178602413661E-2</v>
      </c>
      <c r="K29">
        <f t="shared" si="1"/>
        <v>-2310.9839238025197</v>
      </c>
      <c r="L29">
        <f t="shared" si="3"/>
        <v>31.141774530610366</v>
      </c>
      <c r="M29" cm="1">
        <f t="array" ref="M29">EXP(SUMPRODUCT(TRANSPOSE(E$1:E$6),C29:H29))</f>
        <v>2.1820965825846161</v>
      </c>
      <c r="N29">
        <f t="shared" si="4"/>
        <v>500.80893012068304</v>
      </c>
      <c r="O29">
        <f t="shared" si="2"/>
        <v>2.3726491619859677E-3</v>
      </c>
    </row>
    <row r="30" spans="1:15" x14ac:dyDescent="0.2">
      <c r="A30">
        <f t="shared" si="5"/>
        <v>19</v>
      </c>
      <c r="B30">
        <v>348</v>
      </c>
      <c r="C30">
        <f>0</f>
        <v>0</v>
      </c>
      <c r="D30">
        <v>0</v>
      </c>
      <c r="E30">
        <f>0</f>
        <v>0</v>
      </c>
      <c r="F30">
        <f>0</f>
        <v>0</v>
      </c>
      <c r="G30">
        <v>0</v>
      </c>
      <c r="H30">
        <f>0</f>
        <v>0</v>
      </c>
      <c r="I30">
        <f t="shared" si="0"/>
        <v>0.20349824603800942</v>
      </c>
      <c r="J30">
        <f t="shared" si="6"/>
        <v>4.3615748287952061E-3</v>
      </c>
      <c r="K30">
        <f t="shared" si="1"/>
        <v>-1891.3528864754003</v>
      </c>
      <c r="L30">
        <f t="shared" si="3"/>
        <v>32.274040195306092</v>
      </c>
      <c r="M30" cm="1">
        <f t="array" ref="M30">EXP(SUMPRODUCT(TRANSPOSE(E$1:E$6),C30:H30))</f>
        <v>1</v>
      </c>
      <c r="N30">
        <f t="shared" si="4"/>
        <v>218.07874143976031</v>
      </c>
      <c r="O30">
        <f t="shared" si="2"/>
        <v>0.37333694988574623</v>
      </c>
    </row>
    <row r="31" spans="1:15" x14ac:dyDescent="0.2">
      <c r="A31">
        <f t="shared" si="5"/>
        <v>20</v>
      </c>
      <c r="B31">
        <v>238</v>
      </c>
      <c r="C31">
        <f>0</f>
        <v>0</v>
      </c>
      <c r="D31">
        <v>0</v>
      </c>
      <c r="E31">
        <f>0</f>
        <v>0</v>
      </c>
      <c r="F31">
        <f>0</f>
        <v>0</v>
      </c>
      <c r="G31">
        <v>0</v>
      </c>
      <c r="H31">
        <f>0</f>
        <v>0</v>
      </c>
      <c r="I31">
        <f t="shared" si="0"/>
        <v>0.20772456444778301</v>
      </c>
      <c r="J31">
        <f t="shared" si="6"/>
        <v>4.2263184097735829E-3</v>
      </c>
      <c r="K31">
        <f t="shared" si="1"/>
        <v>-1301.0089160935556</v>
      </c>
      <c r="L31">
        <f t="shared" si="3"/>
        <v>33.408205430742541</v>
      </c>
      <c r="M31" cm="1">
        <f t="array" ref="M31">EXP(SUMPRODUCT(TRANSPOSE(E$1:E$6),C31:H31))</f>
        <v>1</v>
      </c>
      <c r="N31">
        <f t="shared" si="4"/>
        <v>211.31592048867915</v>
      </c>
      <c r="O31">
        <f t="shared" si="2"/>
        <v>0.11211798114000356</v>
      </c>
    </row>
    <row r="32" spans="1:15" x14ac:dyDescent="0.2">
      <c r="A32">
        <f t="shared" si="5"/>
        <v>21</v>
      </c>
      <c r="B32">
        <v>204</v>
      </c>
      <c r="C32">
        <f>0</f>
        <v>0</v>
      </c>
      <c r="D32">
        <v>0</v>
      </c>
      <c r="E32">
        <f>0</f>
        <v>0</v>
      </c>
      <c r="F32">
        <f>0</f>
        <v>0</v>
      </c>
      <c r="G32">
        <v>0</v>
      </c>
      <c r="H32">
        <f>0</f>
        <v>0</v>
      </c>
      <c r="I32">
        <f t="shared" si="0"/>
        <v>0.21181925539784574</v>
      </c>
      <c r="J32">
        <f t="shared" si="6"/>
        <v>4.0946909500627349E-3</v>
      </c>
      <c r="K32">
        <f t="shared" si="1"/>
        <v>-1121.6050630574339</v>
      </c>
      <c r="L32">
        <f t="shared" si="3"/>
        <v>34.544178129862985</v>
      </c>
      <c r="M32" cm="1">
        <f t="array" ref="M32">EXP(SUMPRODUCT(TRANSPOSE(E$1:E$6),C32:H32))</f>
        <v>1</v>
      </c>
      <c r="N32">
        <f t="shared" si="4"/>
        <v>204.73454750313675</v>
      </c>
      <c r="O32">
        <f t="shared" si="2"/>
        <v>3.6007230545919253E-3</v>
      </c>
    </row>
    <row r="33" spans="1:15" x14ac:dyDescent="0.2">
      <c r="A33">
        <f t="shared" si="5"/>
        <v>22</v>
      </c>
      <c r="B33">
        <v>326</v>
      </c>
      <c r="C33">
        <f>0</f>
        <v>0</v>
      </c>
      <c r="D33">
        <f>1</f>
        <v>1</v>
      </c>
      <c r="E33">
        <f>0</f>
        <v>0</v>
      </c>
      <c r="F33">
        <f>0</f>
        <v>0</v>
      </c>
      <c r="G33">
        <v>0</v>
      </c>
      <c r="H33">
        <f>0</f>
        <v>0</v>
      </c>
      <c r="I33">
        <f t="shared" si="0"/>
        <v>0.21810544418641778</v>
      </c>
      <c r="J33">
        <f t="shared" si="6"/>
        <v>6.2861887885720391E-3</v>
      </c>
      <c r="K33">
        <f t="shared" si="1"/>
        <v>-1652.6245003680133</v>
      </c>
      <c r="L33">
        <f t="shared" si="3"/>
        <v>36.365144233349653</v>
      </c>
      <c r="M33" cm="1">
        <f t="array" ref="M33">EXP(SUMPRODUCT(TRANSPOSE(E$1:E$6),C33:H33))</f>
        <v>1.6005725385691167</v>
      </c>
      <c r="N33">
        <f t="shared" si="4"/>
        <v>314.30943942860193</v>
      </c>
      <c r="O33">
        <f t="shared" si="2"/>
        <v>3.5860615249687318E-2</v>
      </c>
    </row>
    <row r="34" spans="1:15" x14ac:dyDescent="0.2">
      <c r="A34">
        <f t="shared" si="5"/>
        <v>23</v>
      </c>
      <c r="B34">
        <v>464</v>
      </c>
      <c r="C34">
        <f>0</f>
        <v>0</v>
      </c>
      <c r="D34" s="3">
        <f>0</f>
        <v>0</v>
      </c>
      <c r="E34">
        <f>1</f>
        <v>1</v>
      </c>
      <c r="F34">
        <f>0</f>
        <v>0</v>
      </c>
      <c r="G34">
        <v>0</v>
      </c>
      <c r="H34">
        <f>0</f>
        <v>0</v>
      </c>
      <c r="I34">
        <f t="shared" si="0"/>
        <v>0.22690542038479114</v>
      </c>
      <c r="J34">
        <f t="shared" si="6"/>
        <v>8.7999761983733604E-3</v>
      </c>
      <c r="K34">
        <f t="shared" si="1"/>
        <v>-2196.1149056756176</v>
      </c>
      <c r="L34">
        <f t="shared" si="3"/>
        <v>39.089276412311072</v>
      </c>
      <c r="M34" cm="1">
        <f t="array" ref="M34">EXP(SUMPRODUCT(TRANSPOSE(E$1:E$6),C34:H34))</f>
        <v>2.3909639454360145</v>
      </c>
      <c r="N34">
        <f t="shared" si="4"/>
        <v>439.99880991866803</v>
      </c>
      <c r="O34">
        <f t="shared" si="2"/>
        <v>5.1726702761491314E-2</v>
      </c>
    </row>
    <row r="35" spans="1:15" x14ac:dyDescent="0.2">
      <c r="A35">
        <f t="shared" si="5"/>
        <v>24</v>
      </c>
      <c r="B35">
        <v>275</v>
      </c>
      <c r="C35">
        <f>0</f>
        <v>0</v>
      </c>
      <c r="D35">
        <v>0</v>
      </c>
      <c r="E35">
        <f>0</f>
        <v>0</v>
      </c>
      <c r="F35">
        <f>1</f>
        <v>1</v>
      </c>
      <c r="G35">
        <v>0</v>
      </c>
      <c r="H35">
        <f>0</f>
        <v>0</v>
      </c>
      <c r="I35">
        <f t="shared" si="0"/>
        <v>0.23342970358042373</v>
      </c>
      <c r="J35">
        <f t="shared" si="6"/>
        <v>6.5242831956325853E-3</v>
      </c>
      <c r="K35">
        <f t="shared" si="1"/>
        <v>-1383.861651392923</v>
      </c>
      <c r="L35">
        <f t="shared" si="3"/>
        <v>41.259155721714542</v>
      </c>
      <c r="M35" cm="1">
        <f t="array" ref="M35">EXP(SUMPRODUCT(TRANSPOSE(E$1:E$6),C35:H35))</f>
        <v>1.9018625670906442</v>
      </c>
      <c r="N35">
        <f t="shared" si="4"/>
        <v>326.21415978162929</v>
      </c>
      <c r="O35">
        <f t="shared" si="2"/>
        <v>0.18623330829683379</v>
      </c>
    </row>
    <row r="36" spans="1:15" x14ac:dyDescent="0.2">
      <c r="A36">
        <f t="shared" si="5"/>
        <v>25</v>
      </c>
      <c r="B36">
        <v>71</v>
      </c>
      <c r="C36">
        <f>0</f>
        <v>0</v>
      </c>
      <c r="D36">
        <v>0</v>
      </c>
      <c r="E36">
        <f>0</f>
        <v>0</v>
      </c>
      <c r="F36">
        <f>0</f>
        <v>0</v>
      </c>
      <c r="G36">
        <v>0</v>
      </c>
      <c r="H36">
        <f>0</f>
        <v>0</v>
      </c>
      <c r="I36">
        <f t="shared" si="0"/>
        <v>0.23670174584889167</v>
      </c>
      <c r="J36">
        <f t="shared" si="6"/>
        <v>3.2720422684679451E-3</v>
      </c>
      <c r="K36">
        <f t="shared" si="1"/>
        <v>-406.28620688832979</v>
      </c>
      <c r="L36">
        <f t="shared" si="3"/>
        <v>42.401593821598183</v>
      </c>
      <c r="M36" cm="1">
        <f t="array" ref="M36">EXP(SUMPRODUCT(TRANSPOSE(E$1:E$6),C36:H36))</f>
        <v>1</v>
      </c>
      <c r="N36">
        <f t="shared" si="4"/>
        <v>163.60211342339724</v>
      </c>
      <c r="O36">
        <f t="shared" si="2"/>
        <v>1.3042551186393978</v>
      </c>
    </row>
    <row r="37" spans="1:15" x14ac:dyDescent="0.2">
      <c r="A37">
        <f t="shared" si="5"/>
        <v>26</v>
      </c>
      <c r="B37">
        <v>84</v>
      </c>
      <c r="C37">
        <f>0</f>
        <v>0</v>
      </c>
      <c r="D37">
        <v>0</v>
      </c>
      <c r="E37">
        <f>0</f>
        <v>0</v>
      </c>
      <c r="F37">
        <f>0</f>
        <v>0</v>
      </c>
      <c r="G37">
        <v>0</v>
      </c>
      <c r="H37">
        <f>0</f>
        <v>0</v>
      </c>
      <c r="I37">
        <f t="shared" si="0"/>
        <v>0.23987012175432618</v>
      </c>
      <c r="J37">
        <f t="shared" si="6"/>
        <v>3.1683759054345062E-3</v>
      </c>
      <c r="K37">
        <f t="shared" si="1"/>
        <v>-483.3810370242569</v>
      </c>
      <c r="L37">
        <f t="shared" si="3"/>
        <v>43.545487992343297</v>
      </c>
      <c r="M37" cm="1">
        <f t="array" ref="M37">EXP(SUMPRODUCT(TRANSPOSE(E$1:E$6),C37:H37))</f>
        <v>1</v>
      </c>
      <c r="N37">
        <f t="shared" si="4"/>
        <v>158.41879527172532</v>
      </c>
      <c r="O37">
        <f t="shared" si="2"/>
        <v>0.88593803894911094</v>
      </c>
    </row>
    <row r="38" spans="1:15" x14ac:dyDescent="0.2">
      <c r="A38">
        <f t="shared" si="5"/>
        <v>27</v>
      </c>
      <c r="B38">
        <v>59</v>
      </c>
      <c r="C38">
        <f>0</f>
        <v>0</v>
      </c>
      <c r="D38">
        <v>0</v>
      </c>
      <c r="E38">
        <f>0</f>
        <v>0</v>
      </c>
      <c r="F38">
        <f>0</f>
        <v>0</v>
      </c>
      <c r="G38">
        <v>0</v>
      </c>
      <c r="H38">
        <f>0</f>
        <v>0</v>
      </c>
      <c r="I38">
        <f t="shared" si="0"/>
        <v>0.24293783719874912</v>
      </c>
      <c r="J38">
        <f t="shared" si="6"/>
        <v>3.0677154444229415E-3</v>
      </c>
      <c r="K38">
        <f t="shared" si="1"/>
        <v>-341.422506809575</v>
      </c>
      <c r="L38">
        <f t="shared" si="3"/>
        <v>44.690783953510959</v>
      </c>
      <c r="M38" cm="1">
        <f t="array" ref="M38">EXP(SUMPRODUCT(TRANSPOSE(E$1:E$6),C38:H38))</f>
        <v>1</v>
      </c>
      <c r="N38">
        <f t="shared" si="4"/>
        <v>153.38577222114708</v>
      </c>
      <c r="O38">
        <f t="shared" si="2"/>
        <v>1.5997588512058827</v>
      </c>
    </row>
    <row r="39" spans="1:15" x14ac:dyDescent="0.2">
      <c r="A39">
        <f t="shared" si="5"/>
        <v>28</v>
      </c>
      <c r="B39">
        <v>51</v>
      </c>
      <c r="C39">
        <f>0</f>
        <v>0</v>
      </c>
      <c r="D39">
        <v>0</v>
      </c>
      <c r="E39">
        <f>0</f>
        <v>0</v>
      </c>
      <c r="F39">
        <f>0</f>
        <v>0</v>
      </c>
      <c r="G39">
        <v>0</v>
      </c>
      <c r="H39">
        <f>0</f>
        <v>0</v>
      </c>
      <c r="I39">
        <f t="shared" si="0"/>
        <v>0.2459078359107511</v>
      </c>
      <c r="J39">
        <f t="shared" si="6"/>
        <v>2.9699987120019866E-3</v>
      </c>
      <c r="K39">
        <f t="shared" si="1"/>
        <v>-296.77888175168636</v>
      </c>
      <c r="L39">
        <f t="shared" si="3"/>
        <v>45.837431386611961</v>
      </c>
      <c r="M39" cm="1">
        <f t="array" ref="M39">EXP(SUMPRODUCT(TRANSPOSE(E$1:E$6),C39:H39))</f>
        <v>1</v>
      </c>
      <c r="N39">
        <f t="shared" si="4"/>
        <v>148.49993560009932</v>
      </c>
      <c r="O39">
        <f t="shared" si="2"/>
        <v>1.9117634431392023</v>
      </c>
    </row>
    <row r="40" spans="1:15" x14ac:dyDescent="0.2">
      <c r="A40">
        <f t="shared" si="5"/>
        <v>29</v>
      </c>
      <c r="B40">
        <v>136</v>
      </c>
      <c r="C40">
        <f>0</f>
        <v>0</v>
      </c>
      <c r="D40">
        <f>1</f>
        <v>1</v>
      </c>
      <c r="E40">
        <f>0</f>
        <v>0</v>
      </c>
      <c r="F40">
        <f>0</f>
        <v>0</v>
      </c>
      <c r="G40">
        <v>0</v>
      </c>
      <c r="H40">
        <f>0</f>
        <v>0</v>
      </c>
      <c r="I40">
        <f t="shared" si="0"/>
        <v>0.25046386566387357</v>
      </c>
      <c r="J40">
        <f t="shared" si="6"/>
        <v>4.5560297531224703E-3</v>
      </c>
      <c r="K40">
        <f t="shared" si="1"/>
        <v>-733.2173035920099</v>
      </c>
      <c r="L40">
        <f t="shared" si="3"/>
        <v>47.674812038094991</v>
      </c>
      <c r="M40" cm="1">
        <f t="array" ref="M40">EXP(SUMPRODUCT(TRANSPOSE(E$1:E$6),C40:H40))</f>
        <v>1.6005725385691167</v>
      </c>
      <c r="N40">
        <f t="shared" si="4"/>
        <v>227.80148765612353</v>
      </c>
      <c r="O40">
        <f t="shared" si="2"/>
        <v>0.67501093864796713</v>
      </c>
    </row>
    <row r="41" spans="1:15" x14ac:dyDescent="0.2">
      <c r="A41">
        <f t="shared" si="5"/>
        <v>30</v>
      </c>
      <c r="B41">
        <v>276</v>
      </c>
      <c r="C41">
        <f>0</f>
        <v>0</v>
      </c>
      <c r="D41" s="3">
        <f>0</f>
        <v>0</v>
      </c>
      <c r="E41">
        <f>1</f>
        <v>1</v>
      </c>
      <c r="F41">
        <f>0</f>
        <v>0</v>
      </c>
      <c r="G41">
        <v>0</v>
      </c>
      <c r="H41">
        <f>0</f>
        <v>0</v>
      </c>
      <c r="I41">
        <f t="shared" si="0"/>
        <v>0.2568358711334115</v>
      </c>
      <c r="J41">
        <f t="shared" si="6"/>
        <v>6.3720054695379225E-3</v>
      </c>
      <c r="K41">
        <f t="shared" si="1"/>
        <v>-1395.4121238836726</v>
      </c>
      <c r="L41">
        <f t="shared" si="3"/>
        <v>50.422539422038298</v>
      </c>
      <c r="M41" cm="1">
        <f t="array" ref="M41">EXP(SUMPRODUCT(TRANSPOSE(E$1:E$6),C41:H41))</f>
        <v>2.3909639454360145</v>
      </c>
      <c r="N41">
        <f t="shared" si="4"/>
        <v>318.60027347689612</v>
      </c>
      <c r="O41">
        <f t="shared" si="2"/>
        <v>0.1543488169452758</v>
      </c>
    </row>
    <row r="42" spans="1:15" x14ac:dyDescent="0.2">
      <c r="A42">
        <f t="shared" si="5"/>
        <v>31</v>
      </c>
      <c r="B42">
        <v>228</v>
      </c>
      <c r="C42">
        <f>0</f>
        <v>0</v>
      </c>
      <c r="D42">
        <v>0</v>
      </c>
      <c r="E42">
        <f>0</f>
        <v>0</v>
      </c>
      <c r="F42">
        <f>1</f>
        <v>1</v>
      </c>
      <c r="G42">
        <v>0</v>
      </c>
      <c r="H42">
        <f>0</f>
        <v>0</v>
      </c>
      <c r="I42">
        <f t="shared" si="0"/>
        <v>0.26155565351961396</v>
      </c>
      <c r="J42">
        <f t="shared" si="6"/>
        <v>4.7197823862024646E-3</v>
      </c>
      <c r="K42">
        <f t="shared" si="1"/>
        <v>-1221.1663093949671</v>
      </c>
      <c r="L42">
        <f t="shared" si="3"/>
        <v>52.61050599255038</v>
      </c>
      <c r="M42" cm="1">
        <f t="array" ref="M42">EXP(SUMPRODUCT(TRANSPOSE(E$1:E$6),C42:H42))</f>
        <v>1.9018625670906442</v>
      </c>
      <c r="N42">
        <f t="shared" si="4"/>
        <v>235.98911931012324</v>
      </c>
      <c r="O42">
        <f t="shared" si="2"/>
        <v>3.5039996974224753E-2</v>
      </c>
    </row>
    <row r="43" spans="1:15" x14ac:dyDescent="0.2">
      <c r="A43">
        <f t="shared" si="5"/>
        <v>32</v>
      </c>
      <c r="B43">
        <v>197</v>
      </c>
      <c r="C43">
        <f>0</f>
        <v>0</v>
      </c>
      <c r="D43">
        <v>0</v>
      </c>
      <c r="E43">
        <f>0</f>
        <v>0</v>
      </c>
      <c r="F43">
        <f>0</f>
        <v>0</v>
      </c>
      <c r="G43">
        <v>1</v>
      </c>
      <c r="H43">
        <f>0</f>
        <v>0</v>
      </c>
      <c r="I43">
        <f t="shared" si="0"/>
        <v>0.26661624194847189</v>
      </c>
      <c r="J43">
        <f t="shared" si="6"/>
        <v>5.0605884288579261E-3</v>
      </c>
      <c r="K43">
        <f t="shared" si="1"/>
        <v>-1041.3956848946978</v>
      </c>
      <c r="L43">
        <f t="shared" si="3"/>
        <v>55.123442892104627</v>
      </c>
      <c r="M43" cm="1">
        <f t="array" ref="M43">EXP(SUMPRODUCT(TRANSPOSE(E$1:E$6),C43:H43))</f>
        <v>2.1820965825846161</v>
      </c>
      <c r="N43">
        <f t="shared" si="4"/>
        <v>253.02942144289631</v>
      </c>
      <c r="O43">
        <f t="shared" si="2"/>
        <v>0.28441330681673255</v>
      </c>
    </row>
    <row r="44" spans="1:15" x14ac:dyDescent="0.2">
      <c r="A44">
        <f t="shared" si="5"/>
        <v>33</v>
      </c>
      <c r="B44">
        <v>64</v>
      </c>
      <c r="C44">
        <f>0</f>
        <v>0</v>
      </c>
      <c r="D44">
        <v>0</v>
      </c>
      <c r="E44">
        <f>0</f>
        <v>0</v>
      </c>
      <c r="F44">
        <f>0</f>
        <v>0</v>
      </c>
      <c r="G44">
        <v>0</v>
      </c>
      <c r="H44">
        <f>0</f>
        <v>0</v>
      </c>
      <c r="I44">
        <f t="shared" ref="I44:I75" si="7">$B$4*(1-(B$2/(B$2+L44))^B$1)</f>
        <v>0.26881601352580065</v>
      </c>
      <c r="J44">
        <f t="shared" si="6"/>
        <v>2.1997715773287574E-3</v>
      </c>
      <c r="K44">
        <f t="shared" ref="K44:K75" si="8">B44*IFERROR(LN(J44),-10000)</f>
        <v>-391.64171215970214</v>
      </c>
      <c r="L44">
        <f t="shared" si="3"/>
        <v>56.276205107836674</v>
      </c>
      <c r="M44" cm="1">
        <f t="array" ref="M44">EXP(SUMPRODUCT(TRANSPOSE(E$1:E$6),C44:H44))</f>
        <v>1</v>
      </c>
      <c r="N44">
        <f t="shared" si="4"/>
        <v>109.98857886643788</v>
      </c>
      <c r="O44">
        <f t="shared" ref="O44:O75" si="9">ABS(N44-B44)/B44</f>
        <v>0.71857154478809182</v>
      </c>
    </row>
    <row r="45" spans="1:15" x14ac:dyDescent="0.2">
      <c r="A45">
        <f t="shared" si="5"/>
        <v>34</v>
      </c>
      <c r="B45">
        <v>38</v>
      </c>
      <c r="C45">
        <f>0</f>
        <v>0</v>
      </c>
      <c r="D45">
        <v>0</v>
      </c>
      <c r="E45">
        <f>0</f>
        <v>0</v>
      </c>
      <c r="F45">
        <f>0</f>
        <v>0</v>
      </c>
      <c r="G45">
        <v>0</v>
      </c>
      <c r="H45">
        <f>0</f>
        <v>0</v>
      </c>
      <c r="I45">
        <f t="shared" si="7"/>
        <v>0.2709448020290246</v>
      </c>
      <c r="J45">
        <f t="shared" si="6"/>
        <v>2.1287885032239551E-3</v>
      </c>
      <c r="K45">
        <f t="shared" si="8"/>
        <v>-233.78368507840531</v>
      </c>
      <c r="L45">
        <f t="shared" ref="L45:L76" si="10">L44+(A45^B$3-A44^B$3)*M45</f>
        <v>57.430080079582588</v>
      </c>
      <c r="M45" cm="1">
        <f t="array" ref="M45">EXP(SUMPRODUCT(TRANSPOSE(E$1:E$6),C45:H45))</f>
        <v>1</v>
      </c>
      <c r="N45">
        <f t="shared" si="4"/>
        <v>106.43942516119776</v>
      </c>
      <c r="O45">
        <f t="shared" si="9"/>
        <v>1.8010375042420463</v>
      </c>
    </row>
    <row r="46" spans="1:15" x14ac:dyDescent="0.2">
      <c r="A46">
        <f t="shared" si="5"/>
        <v>35</v>
      </c>
      <c r="B46">
        <v>36</v>
      </c>
      <c r="C46">
        <f>0</f>
        <v>0</v>
      </c>
      <c r="D46">
        <v>0</v>
      </c>
      <c r="E46">
        <f>0</f>
        <v>0</v>
      </c>
      <c r="F46">
        <f>0</f>
        <v>0</v>
      </c>
      <c r="G46">
        <v>0</v>
      </c>
      <c r="H46">
        <f>0</f>
        <v>0</v>
      </c>
      <c r="I46">
        <f t="shared" si="7"/>
        <v>0.27300477348233709</v>
      </c>
      <c r="J46">
        <f t="shared" si="6"/>
        <v>2.0599714533124924E-3</v>
      </c>
      <c r="K46">
        <f t="shared" si="8"/>
        <v>-222.66227354011056</v>
      </c>
      <c r="L46">
        <f t="shared" si="10"/>
        <v>58.585036096982655</v>
      </c>
      <c r="M46" cm="1">
        <f t="array" ref="M46">EXP(SUMPRODUCT(TRANSPOSE(E$1:E$6),C46:H46))</f>
        <v>1</v>
      </c>
      <c r="N46">
        <f t="shared" si="4"/>
        <v>102.99857266562462</v>
      </c>
      <c r="O46">
        <f t="shared" si="9"/>
        <v>1.8610714629340173</v>
      </c>
    </row>
    <row r="47" spans="1:15" x14ac:dyDescent="0.2">
      <c r="A47">
        <f t="shared" si="5"/>
        <v>36</v>
      </c>
      <c r="B47">
        <v>117</v>
      </c>
      <c r="C47">
        <f>0</f>
        <v>0</v>
      </c>
      <c r="D47">
        <f>1</f>
        <v>1</v>
      </c>
      <c r="E47">
        <f>0</f>
        <v>0</v>
      </c>
      <c r="F47">
        <f>0</f>
        <v>0</v>
      </c>
      <c r="G47">
        <v>0</v>
      </c>
      <c r="H47">
        <f>0</f>
        <v>0</v>
      </c>
      <c r="I47">
        <f t="shared" si="7"/>
        <v>0.27616311288552831</v>
      </c>
      <c r="J47">
        <f t="shared" si="6"/>
        <v>3.1583394031912126E-3</v>
      </c>
      <c r="K47">
        <f t="shared" si="8"/>
        <v>-673.65194069497738</v>
      </c>
      <c r="L47">
        <f t="shared" si="10"/>
        <v>60.435309375556898</v>
      </c>
      <c r="M47" cm="1">
        <f t="array" ref="M47">EXP(SUMPRODUCT(TRANSPOSE(E$1:E$6),C47:H47))</f>
        <v>1.6005725385691167</v>
      </c>
      <c r="N47">
        <f t="shared" si="4"/>
        <v>157.91697015956063</v>
      </c>
      <c r="O47">
        <f t="shared" si="9"/>
        <v>0.34971769367145839</v>
      </c>
    </row>
    <row r="48" spans="1:15" x14ac:dyDescent="0.2">
      <c r="A48">
        <f t="shared" si="5"/>
        <v>37</v>
      </c>
      <c r="B48">
        <v>238</v>
      </c>
      <c r="C48">
        <f>0</f>
        <v>0</v>
      </c>
      <c r="D48" s="3">
        <f>0</f>
        <v>0</v>
      </c>
      <c r="E48">
        <f>1</f>
        <v>1</v>
      </c>
      <c r="F48">
        <f>0</f>
        <v>0</v>
      </c>
      <c r="G48">
        <v>0</v>
      </c>
      <c r="H48">
        <f>0</f>
        <v>0</v>
      </c>
      <c r="I48">
        <f t="shared" si="7"/>
        <v>0.28057735776013804</v>
      </c>
      <c r="J48">
        <f t="shared" si="6"/>
        <v>4.4142448746097296E-3</v>
      </c>
      <c r="K48">
        <f t="shared" si="8"/>
        <v>-1290.6546020201733</v>
      </c>
      <c r="L48">
        <f t="shared" si="10"/>
        <v>63.201726315967306</v>
      </c>
      <c r="M48" cm="1">
        <f t="array" ref="M48">EXP(SUMPRODUCT(TRANSPOSE(E$1:E$6),C48:H48))</f>
        <v>2.3909639454360145</v>
      </c>
      <c r="N48">
        <f t="shared" si="4"/>
        <v>220.71224373048648</v>
      </c>
      <c r="O48">
        <f t="shared" si="9"/>
        <v>7.2637631384510598E-2</v>
      </c>
    </row>
    <row r="49" spans="1:15" x14ac:dyDescent="0.2">
      <c r="A49">
        <f t="shared" si="5"/>
        <v>38</v>
      </c>
      <c r="B49">
        <v>152</v>
      </c>
      <c r="C49">
        <f>0</f>
        <v>0</v>
      </c>
      <c r="D49">
        <v>0</v>
      </c>
      <c r="E49">
        <f>0</f>
        <v>0</v>
      </c>
      <c r="F49">
        <f>1</f>
        <v>1</v>
      </c>
      <c r="G49">
        <v>0</v>
      </c>
      <c r="H49">
        <f>0</f>
        <v>0</v>
      </c>
      <c r="I49">
        <f t="shared" si="7"/>
        <v>0.28384477470601149</v>
      </c>
      <c r="J49">
        <f t="shared" si="6"/>
        <v>3.2674169458734581E-3</v>
      </c>
      <c r="K49">
        <f t="shared" si="8"/>
        <v>-870.01084071767173</v>
      </c>
      <c r="L49">
        <f t="shared" si="10"/>
        <v>65.404132653188583</v>
      </c>
      <c r="M49" cm="1">
        <f t="array" ref="M49">EXP(SUMPRODUCT(TRANSPOSE(E$1:E$6),C49:H49))</f>
        <v>1.9018625670906442</v>
      </c>
      <c r="N49">
        <f t="shared" si="4"/>
        <v>163.37084729367291</v>
      </c>
      <c r="O49">
        <f t="shared" si="9"/>
        <v>7.4808205879427034E-2</v>
      </c>
    </row>
    <row r="50" spans="1:15" x14ac:dyDescent="0.2">
      <c r="A50">
        <f t="shared" si="5"/>
        <v>39</v>
      </c>
      <c r="B50">
        <v>32</v>
      </c>
      <c r="C50">
        <f>0</f>
        <v>0</v>
      </c>
      <c r="D50">
        <v>0</v>
      </c>
      <c r="E50">
        <f>0</f>
        <v>0</v>
      </c>
      <c r="F50">
        <f>0</f>
        <v>0</v>
      </c>
      <c r="G50">
        <v>0</v>
      </c>
      <c r="H50">
        <f>0</f>
        <v>0</v>
      </c>
      <c r="I50">
        <f t="shared" si="7"/>
        <v>0.28548146156894932</v>
      </c>
      <c r="J50">
        <f t="shared" si="6"/>
        <v>1.6366868629378306E-3</v>
      </c>
      <c r="K50">
        <f t="shared" si="8"/>
        <v>-205.28260115326097</v>
      </c>
      <c r="L50">
        <f t="shared" si="10"/>
        <v>66.563129327876098</v>
      </c>
      <c r="M50" cm="1">
        <f t="array" ref="M50">EXP(SUMPRODUCT(TRANSPOSE(E$1:E$6),C50:H50))</f>
        <v>1</v>
      </c>
      <c r="N50">
        <f t="shared" si="4"/>
        <v>81.834343146891527</v>
      </c>
      <c r="O50">
        <f t="shared" si="9"/>
        <v>1.5573232233403602</v>
      </c>
    </row>
    <row r="51" spans="1:15" x14ac:dyDescent="0.2">
      <c r="A51">
        <f t="shared" si="5"/>
        <v>40</v>
      </c>
      <c r="B51">
        <v>44</v>
      </c>
      <c r="C51">
        <f>0</f>
        <v>0</v>
      </c>
      <c r="D51">
        <v>0</v>
      </c>
      <c r="E51">
        <f>0</f>
        <v>0</v>
      </c>
      <c r="F51">
        <f>0</f>
        <v>0</v>
      </c>
      <c r="G51">
        <v>0</v>
      </c>
      <c r="H51">
        <f>0</f>
        <v>0</v>
      </c>
      <c r="I51">
        <f t="shared" si="7"/>
        <v>0.28706481589447375</v>
      </c>
      <c r="J51">
        <f t="shared" si="6"/>
        <v>1.583354325524422E-3</v>
      </c>
      <c r="K51">
        <f t="shared" si="8"/>
        <v>-283.72122642448795</v>
      </c>
      <c r="L51">
        <f t="shared" si="10"/>
        <v>67.723072546784493</v>
      </c>
      <c r="M51" cm="1">
        <f t="array" ref="M51">EXP(SUMPRODUCT(TRANSPOSE(E$1:E$6),C51:H51))</f>
        <v>1</v>
      </c>
      <c r="N51">
        <f t="shared" si="4"/>
        <v>79.1677162762211</v>
      </c>
      <c r="O51">
        <f t="shared" si="9"/>
        <v>0.799266279005025</v>
      </c>
    </row>
    <row r="52" spans="1:15" x14ac:dyDescent="0.2">
      <c r="A52">
        <f t="shared" si="5"/>
        <v>41</v>
      </c>
      <c r="B52">
        <v>29</v>
      </c>
      <c r="C52">
        <f>0</f>
        <v>0</v>
      </c>
      <c r="D52">
        <v>0</v>
      </c>
      <c r="E52">
        <f>0</f>
        <v>0</v>
      </c>
      <c r="F52">
        <f>0</f>
        <v>0</v>
      </c>
      <c r="G52">
        <v>0</v>
      </c>
      <c r="H52">
        <f>0</f>
        <v>0</v>
      </c>
      <c r="I52">
        <f t="shared" si="7"/>
        <v>0.28859650247034113</v>
      </c>
      <c r="J52">
        <f t="shared" si="6"/>
        <v>1.5316865758673859E-3</v>
      </c>
      <c r="K52">
        <f t="shared" si="8"/>
        <v>-187.9601885925745</v>
      </c>
      <c r="L52">
        <f t="shared" si="10"/>
        <v>68.883939385670175</v>
      </c>
      <c r="M52" cm="1">
        <f t="array" ref="M52">EXP(SUMPRODUCT(TRANSPOSE(E$1:E$6),C52:H52))</f>
        <v>1</v>
      </c>
      <c r="N52">
        <f t="shared" si="4"/>
        <v>76.584328793369295</v>
      </c>
      <c r="O52">
        <f t="shared" si="9"/>
        <v>1.640838923909286</v>
      </c>
    </row>
    <row r="53" spans="1:15" x14ac:dyDescent="0.2">
      <c r="A53">
        <f t="shared" si="5"/>
        <v>42</v>
      </c>
      <c r="B53">
        <v>31</v>
      </c>
      <c r="C53">
        <f>0</f>
        <v>0</v>
      </c>
      <c r="D53">
        <v>0</v>
      </c>
      <c r="E53">
        <f>0</f>
        <v>0</v>
      </c>
      <c r="F53">
        <f>0</f>
        <v>0</v>
      </c>
      <c r="G53">
        <v>0</v>
      </c>
      <c r="H53">
        <f>0</f>
        <v>0</v>
      </c>
      <c r="I53">
        <f t="shared" si="7"/>
        <v>0.2900781390562282</v>
      </c>
      <c r="J53">
        <f t="shared" si="6"/>
        <v>1.4816365858870695E-3</v>
      </c>
      <c r="K53">
        <f t="shared" si="8"/>
        <v>-201.95284802724734</v>
      </c>
      <c r="L53">
        <f t="shared" si="10"/>
        <v>70.045708021510976</v>
      </c>
      <c r="M53" cm="1">
        <f t="array" ref="M53">EXP(SUMPRODUCT(TRANSPOSE(E$1:E$6),C53:H53))</f>
        <v>1</v>
      </c>
      <c r="N53">
        <f t="shared" si="4"/>
        <v>74.081829294353469</v>
      </c>
      <c r="O53">
        <f t="shared" si="9"/>
        <v>1.3897364288501119</v>
      </c>
    </row>
    <row r="54" spans="1:15" x14ac:dyDescent="0.2">
      <c r="A54">
        <f t="shared" si="5"/>
        <v>43</v>
      </c>
      <c r="B54">
        <v>102</v>
      </c>
      <c r="C54">
        <f>0</f>
        <v>0</v>
      </c>
      <c r="D54">
        <f>1</f>
        <v>1</v>
      </c>
      <c r="E54">
        <f>0</f>
        <v>0</v>
      </c>
      <c r="F54">
        <f>0</f>
        <v>0</v>
      </c>
      <c r="G54">
        <v>0</v>
      </c>
      <c r="H54">
        <f>0</f>
        <v>0</v>
      </c>
      <c r="I54">
        <f t="shared" si="7"/>
        <v>0.29234885762444657</v>
      </c>
      <c r="J54">
        <f t="shared" si="6"/>
        <v>2.2707185682183662E-3</v>
      </c>
      <c r="K54">
        <f t="shared" si="8"/>
        <v>-620.94121266583193</v>
      </c>
      <c r="L54">
        <f t="shared" si="10"/>
        <v>71.906613096245636</v>
      </c>
      <c r="M54" cm="1">
        <f t="array" ref="M54">EXP(SUMPRODUCT(TRANSPOSE(E$1:E$6),C54:H54))</f>
        <v>1.6005725385691167</v>
      </c>
      <c r="N54">
        <f t="shared" si="4"/>
        <v>113.5359284109183</v>
      </c>
      <c r="O54">
        <f t="shared" si="9"/>
        <v>0.11309733736194413</v>
      </c>
    </row>
    <row r="55" spans="1:15" x14ac:dyDescent="0.2">
      <c r="A55">
        <f t="shared" si="5"/>
        <v>44</v>
      </c>
      <c r="B55">
        <v>215</v>
      </c>
      <c r="C55">
        <f>0</f>
        <v>0</v>
      </c>
      <c r="D55" s="3">
        <f>0</f>
        <v>0</v>
      </c>
      <c r="E55">
        <f>1</f>
        <v>1</v>
      </c>
      <c r="F55">
        <f>0</f>
        <v>0</v>
      </c>
      <c r="G55">
        <v>0</v>
      </c>
      <c r="H55">
        <f>0</f>
        <v>0</v>
      </c>
      <c r="I55">
        <f t="shared" si="7"/>
        <v>0.29552086107793452</v>
      </c>
      <c r="J55">
        <f t="shared" si="6"/>
        <v>3.1720034534879482E-3</v>
      </c>
      <c r="K55">
        <f t="shared" si="8"/>
        <v>-1236.9792555907611</v>
      </c>
      <c r="L55">
        <f t="shared" si="10"/>
        <v>74.68852542934259</v>
      </c>
      <c r="M55" cm="1">
        <f t="array" ref="M55">EXP(SUMPRODUCT(TRANSPOSE(E$1:E$6),C55:H55))</f>
        <v>2.3909639454360145</v>
      </c>
      <c r="N55">
        <f t="shared" si="4"/>
        <v>158.60017267439741</v>
      </c>
      <c r="O55">
        <f t="shared" si="9"/>
        <v>0.26232477825861666</v>
      </c>
    </row>
    <row r="56" spans="1:15" x14ac:dyDescent="0.2">
      <c r="A56">
        <f t="shared" si="5"/>
        <v>45</v>
      </c>
      <c r="B56">
        <v>110</v>
      </c>
      <c r="C56">
        <f>0</f>
        <v>0</v>
      </c>
      <c r="D56">
        <v>0</v>
      </c>
      <c r="E56">
        <f>0</f>
        <v>0</v>
      </c>
      <c r="F56">
        <f>1</f>
        <v>1</v>
      </c>
      <c r="G56">
        <v>0</v>
      </c>
      <c r="H56">
        <f>0</f>
        <v>0</v>
      </c>
      <c r="I56">
        <f t="shared" si="7"/>
        <v>0.29786750662094319</v>
      </c>
      <c r="J56">
        <f t="shared" si="6"/>
        <v>2.3466455430086741E-3</v>
      </c>
      <c r="K56">
        <f t="shared" si="8"/>
        <v>-666.02452389875748</v>
      </c>
      <c r="L56">
        <f t="shared" si="10"/>
        <v>76.902964767129376</v>
      </c>
      <c r="M56" cm="1">
        <f t="array" ref="M56">EXP(SUMPRODUCT(TRANSPOSE(E$1:E$6),C56:H56))</f>
        <v>1.9018625670906442</v>
      </c>
      <c r="N56">
        <f t="shared" si="4"/>
        <v>117.33227715043371</v>
      </c>
      <c r="O56">
        <f t="shared" si="9"/>
        <v>6.6657065003942834E-2</v>
      </c>
    </row>
    <row r="57" spans="1:15" x14ac:dyDescent="0.2">
      <c r="A57">
        <f t="shared" si="5"/>
        <v>46</v>
      </c>
      <c r="B57">
        <v>24</v>
      </c>
      <c r="C57">
        <f>0</f>
        <v>0</v>
      </c>
      <c r="D57">
        <v>0</v>
      </c>
      <c r="E57">
        <f>0</f>
        <v>0</v>
      </c>
      <c r="F57">
        <f>0</f>
        <v>0</v>
      </c>
      <c r="G57">
        <v>0</v>
      </c>
      <c r="H57">
        <f>0</f>
        <v>0</v>
      </c>
      <c r="I57">
        <f t="shared" si="7"/>
        <v>0.29904250157092543</v>
      </c>
      <c r="J57">
        <f t="shared" si="6"/>
        <v>1.1749949499822443E-3</v>
      </c>
      <c r="K57">
        <f t="shared" si="8"/>
        <v>-161.91579430278486</v>
      </c>
      <c r="L57">
        <f t="shared" si="10"/>
        <v>78.068141804526618</v>
      </c>
      <c r="M57" cm="1">
        <f t="array" ref="M57">EXP(SUMPRODUCT(TRANSPOSE(E$1:E$6),C57:H57))</f>
        <v>1</v>
      </c>
      <c r="N57">
        <f t="shared" si="4"/>
        <v>58.749747499112217</v>
      </c>
      <c r="O57">
        <f t="shared" si="9"/>
        <v>1.4479061457963425</v>
      </c>
    </row>
    <row r="58" spans="1:15" x14ac:dyDescent="0.2">
      <c r="A58">
        <f t="shared" si="5"/>
        <v>47</v>
      </c>
      <c r="B58">
        <v>37</v>
      </c>
      <c r="C58">
        <f>0</f>
        <v>0</v>
      </c>
      <c r="D58">
        <v>0</v>
      </c>
      <c r="E58">
        <f>0</f>
        <v>0</v>
      </c>
      <c r="F58">
        <f>0</f>
        <v>0</v>
      </c>
      <c r="G58">
        <v>0</v>
      </c>
      <c r="H58">
        <f>0</f>
        <v>0</v>
      </c>
      <c r="I58">
        <f t="shared" si="7"/>
        <v>0.30017886482009165</v>
      </c>
      <c r="J58">
        <f t="shared" si="6"/>
        <v>1.1363632491662168E-3</v>
      </c>
      <c r="K58">
        <f t="shared" si="8"/>
        <v>-250.85712318362346</v>
      </c>
      <c r="L58">
        <f t="shared" si="10"/>
        <v>79.234125551577165</v>
      </c>
      <c r="M58" cm="1">
        <f t="array" ref="M58">EXP(SUMPRODUCT(TRANSPOSE(E$1:E$6),C58:H58))</f>
        <v>1</v>
      </c>
      <c r="N58">
        <f t="shared" si="4"/>
        <v>56.818162458310837</v>
      </c>
      <c r="O58">
        <f t="shared" si="9"/>
        <v>0.53562601238677943</v>
      </c>
    </row>
    <row r="59" spans="1:15" x14ac:dyDescent="0.2">
      <c r="A59">
        <f t="shared" si="5"/>
        <v>48</v>
      </c>
      <c r="B59">
        <v>23</v>
      </c>
      <c r="C59">
        <f>0</f>
        <v>0</v>
      </c>
      <c r="D59">
        <v>0</v>
      </c>
      <c r="E59">
        <f>0</f>
        <v>0</v>
      </c>
      <c r="F59">
        <f>0</f>
        <v>0</v>
      </c>
      <c r="G59">
        <v>0</v>
      </c>
      <c r="H59">
        <f>0</f>
        <v>0</v>
      </c>
      <c r="I59">
        <f t="shared" si="7"/>
        <v>0.30127782471674214</v>
      </c>
      <c r="J59">
        <f t="shared" si="6"/>
        <v>1.0989598966504865E-3</v>
      </c>
      <c r="K59">
        <f t="shared" si="8"/>
        <v>-156.70799518477796</v>
      </c>
      <c r="L59">
        <f t="shared" si="10"/>
        <v>80.400899382489484</v>
      </c>
      <c r="M59" cm="1">
        <f t="array" ref="M59">EXP(SUMPRODUCT(TRANSPOSE(E$1:E$6),C59:H59))</f>
        <v>1</v>
      </c>
      <c r="N59">
        <f t="shared" si="4"/>
        <v>54.94799483252433</v>
      </c>
      <c r="O59">
        <f t="shared" si="9"/>
        <v>1.3890432535880144</v>
      </c>
    </row>
    <row r="60" spans="1:15" x14ac:dyDescent="0.2">
      <c r="A60">
        <f t="shared" si="5"/>
        <v>49</v>
      </c>
      <c r="B60">
        <v>22</v>
      </c>
      <c r="C60">
        <f>0</f>
        <v>0</v>
      </c>
      <c r="D60">
        <v>0</v>
      </c>
      <c r="E60">
        <f>0</f>
        <v>0</v>
      </c>
      <c r="F60">
        <f>0</f>
        <v>0</v>
      </c>
      <c r="G60">
        <v>0</v>
      </c>
      <c r="H60">
        <f>0</f>
        <v>0</v>
      </c>
      <c r="I60">
        <f t="shared" si="7"/>
        <v>0.30234057313474644</v>
      </c>
      <c r="J60">
        <f t="shared" si="6"/>
        <v>1.0627484180043001E-3</v>
      </c>
      <c r="K60">
        <f t="shared" si="8"/>
        <v>-150.63173134489384</v>
      </c>
      <c r="L60">
        <f t="shared" si="10"/>
        <v>81.568447353564849</v>
      </c>
      <c r="M60" cm="1">
        <f t="array" ref="M60">EXP(SUMPRODUCT(TRANSPOSE(E$1:E$6),C60:H60))</f>
        <v>1</v>
      </c>
      <c r="N60">
        <f t="shared" si="4"/>
        <v>53.137420900215005</v>
      </c>
      <c r="O60">
        <f t="shared" si="9"/>
        <v>1.4153373136461367</v>
      </c>
    </row>
    <row r="61" spans="1:15" x14ac:dyDescent="0.2">
      <c r="A61">
        <f t="shared" si="5"/>
        <v>50</v>
      </c>
      <c r="B61">
        <v>78</v>
      </c>
      <c r="C61">
        <f>0</f>
        <v>0</v>
      </c>
      <c r="D61">
        <f>1</f>
        <v>1</v>
      </c>
      <c r="E61">
        <f>0</f>
        <v>0</v>
      </c>
      <c r="F61">
        <f>0</f>
        <v>0</v>
      </c>
      <c r="G61">
        <v>0</v>
      </c>
      <c r="H61">
        <f>0</f>
        <v>0</v>
      </c>
      <c r="I61">
        <f t="shared" si="7"/>
        <v>0.30396878710527125</v>
      </c>
      <c r="J61">
        <f t="shared" si="6"/>
        <v>1.6282139705248166E-3</v>
      </c>
      <c r="K61">
        <f t="shared" si="8"/>
        <v>-500.78118390392467</v>
      </c>
      <c r="L61">
        <f t="shared" si="10"/>
        <v>83.438407147536921</v>
      </c>
      <c r="M61" cm="1">
        <f t="array" ref="M61">EXP(SUMPRODUCT(TRANSPOSE(E$1:E$6),C61:H61))</f>
        <v>1.6005725385691167</v>
      </c>
      <c r="N61">
        <f t="shared" si="4"/>
        <v>81.410698526240836</v>
      </c>
      <c r="O61">
        <f t="shared" si="9"/>
        <v>4.372690418257482E-2</v>
      </c>
    </row>
    <row r="62" spans="1:15" x14ac:dyDescent="0.2">
      <c r="A62">
        <f t="shared" si="5"/>
        <v>51</v>
      </c>
      <c r="B62">
        <v>172</v>
      </c>
      <c r="C62">
        <f>0</f>
        <v>0</v>
      </c>
      <c r="D62" s="3">
        <f>0</f>
        <v>0</v>
      </c>
      <c r="E62">
        <f>1</f>
        <v>1</v>
      </c>
      <c r="F62">
        <f>0</f>
        <v>0</v>
      </c>
      <c r="G62">
        <v>0</v>
      </c>
      <c r="H62">
        <f>0</f>
        <v>0</v>
      </c>
      <c r="I62">
        <f t="shared" si="7"/>
        <v>0.30624229403881142</v>
      </c>
      <c r="J62">
        <f t="shared" si="6"/>
        <v>2.2735069335401703E-3</v>
      </c>
      <c r="K62">
        <f t="shared" si="8"/>
        <v>-1046.8662584170913</v>
      </c>
      <c r="L62">
        <f t="shared" si="10"/>
        <v>86.233565807997408</v>
      </c>
      <c r="M62" cm="1">
        <f t="array" ref="M62">EXP(SUMPRODUCT(TRANSPOSE(E$1:E$6),C62:H62))</f>
        <v>2.3909639454360145</v>
      </c>
      <c r="N62">
        <f t="shared" si="4"/>
        <v>113.67534667700852</v>
      </c>
      <c r="O62">
        <f t="shared" si="9"/>
        <v>0.33909682164529931</v>
      </c>
    </row>
    <row r="63" spans="1:15" x14ac:dyDescent="0.2">
      <c r="A63">
        <f t="shared" si="5"/>
        <v>52</v>
      </c>
      <c r="B63">
        <v>104</v>
      </c>
      <c r="C63">
        <f>0</f>
        <v>0</v>
      </c>
      <c r="D63">
        <v>0</v>
      </c>
      <c r="E63">
        <f>0</f>
        <v>0</v>
      </c>
      <c r="F63">
        <f>1</f>
        <v>1</v>
      </c>
      <c r="G63">
        <v>0</v>
      </c>
      <c r="H63">
        <f>0</f>
        <v>0</v>
      </c>
      <c r="I63">
        <f t="shared" si="7"/>
        <v>0.30792348641961959</v>
      </c>
      <c r="J63">
        <f t="shared" si="6"/>
        <v>1.6811923808081608E-3</v>
      </c>
      <c r="K63">
        <f t="shared" si="8"/>
        <v>-664.37820663132663</v>
      </c>
      <c r="L63">
        <f t="shared" si="10"/>
        <v>88.458328407617657</v>
      </c>
      <c r="M63" cm="1">
        <f t="array" ref="M63">EXP(SUMPRODUCT(TRANSPOSE(E$1:E$6),C63:H63))</f>
        <v>1.9018625670906442</v>
      </c>
      <c r="N63">
        <f t="shared" si="4"/>
        <v>84.059619040408037</v>
      </c>
      <c r="O63">
        <f t="shared" si="9"/>
        <v>0.19173443230376888</v>
      </c>
    </row>
    <row r="64" spans="1:15" x14ac:dyDescent="0.2">
      <c r="A64">
        <f t="shared" si="5"/>
        <v>53</v>
      </c>
      <c r="B64">
        <v>17</v>
      </c>
      <c r="C64">
        <f>0</f>
        <v>0</v>
      </c>
      <c r="D64">
        <v>0</v>
      </c>
      <c r="E64">
        <f>0</f>
        <v>0</v>
      </c>
      <c r="F64">
        <f>0</f>
        <v>0</v>
      </c>
      <c r="G64">
        <v>0</v>
      </c>
      <c r="H64">
        <f>0</f>
        <v>0</v>
      </c>
      <c r="I64">
        <f t="shared" si="7"/>
        <v>0.30876500760853176</v>
      </c>
      <c r="J64">
        <f t="shared" si="6"/>
        <v>8.4152118891217542E-4</v>
      </c>
      <c r="K64">
        <f t="shared" si="8"/>
        <v>-120.36508920022536</v>
      </c>
      <c r="L64">
        <f t="shared" si="10"/>
        <v>89.628825763958503</v>
      </c>
      <c r="M64" cm="1">
        <f t="array" ref="M64">EXP(SUMPRODUCT(TRANSPOSE(E$1:E$6),C64:H64))</f>
        <v>1</v>
      </c>
      <c r="N64">
        <f t="shared" si="4"/>
        <v>42.07605944560877</v>
      </c>
      <c r="O64">
        <f t="shared" si="9"/>
        <v>1.4750623203299276</v>
      </c>
    </row>
    <row r="65" spans="1:15" x14ac:dyDescent="0.2">
      <c r="A65">
        <f t="shared" si="5"/>
        <v>54</v>
      </c>
      <c r="B65">
        <v>29</v>
      </c>
      <c r="C65">
        <f>0</f>
        <v>0</v>
      </c>
      <c r="D65">
        <v>0</v>
      </c>
      <c r="E65">
        <f>0</f>
        <v>0</v>
      </c>
      <c r="F65">
        <f>0</f>
        <v>0</v>
      </c>
      <c r="G65">
        <v>0</v>
      </c>
      <c r="H65">
        <f>0</f>
        <v>0</v>
      </c>
      <c r="I65">
        <f t="shared" si="7"/>
        <v>0.30957866179773041</v>
      </c>
      <c r="J65">
        <f t="shared" si="6"/>
        <v>8.1365418919865373E-4</v>
      </c>
      <c r="K65">
        <f t="shared" si="8"/>
        <v>-206.30527822542118</v>
      </c>
      <c r="L65">
        <f t="shared" si="10"/>
        <v>90.800026434804977</v>
      </c>
      <c r="M65" cm="1">
        <f t="array" ref="M65">EXP(SUMPRODUCT(TRANSPOSE(E$1:E$6),C65:H65))</f>
        <v>1</v>
      </c>
      <c r="N65">
        <f t="shared" si="4"/>
        <v>40.682709459932688</v>
      </c>
      <c r="O65">
        <f t="shared" si="9"/>
        <v>0.40285205034250648</v>
      </c>
    </row>
    <row r="66" spans="1:15" x14ac:dyDescent="0.2">
      <c r="A66">
        <f t="shared" si="5"/>
        <v>55</v>
      </c>
      <c r="B66">
        <v>18</v>
      </c>
      <c r="C66">
        <f>0</f>
        <v>0</v>
      </c>
      <c r="D66">
        <v>0</v>
      </c>
      <c r="E66">
        <f>0</f>
        <v>0</v>
      </c>
      <c r="F66">
        <f>0</f>
        <v>0</v>
      </c>
      <c r="G66">
        <v>0</v>
      </c>
      <c r="H66">
        <f>0</f>
        <v>0</v>
      </c>
      <c r="I66">
        <f t="shared" si="7"/>
        <v>0.31036534705771174</v>
      </c>
      <c r="J66">
        <f t="shared" si="6"/>
        <v>7.8668525998132344E-4</v>
      </c>
      <c r="K66">
        <f t="shared" si="8"/>
        <v>-128.65828163980618</v>
      </c>
      <c r="L66">
        <f t="shared" si="10"/>
        <v>91.971917805265051</v>
      </c>
      <c r="M66" cm="1">
        <f t="array" ref="M66">EXP(SUMPRODUCT(TRANSPOSE(E$1:E$6),C66:H66))</f>
        <v>1</v>
      </c>
      <c r="N66">
        <f t="shared" si="4"/>
        <v>39.334262999066169</v>
      </c>
      <c r="O66">
        <f t="shared" si="9"/>
        <v>1.1852368332814538</v>
      </c>
    </row>
    <row r="67" spans="1:15" x14ac:dyDescent="0.2">
      <c r="A67">
        <f t="shared" si="5"/>
        <v>56</v>
      </c>
      <c r="B67">
        <v>17</v>
      </c>
      <c r="C67">
        <f>0</f>
        <v>0</v>
      </c>
      <c r="D67">
        <v>0</v>
      </c>
      <c r="E67">
        <f>0</f>
        <v>0</v>
      </c>
      <c r="F67">
        <f>0</f>
        <v>0</v>
      </c>
      <c r="G67">
        <v>0</v>
      </c>
      <c r="H67">
        <f>0</f>
        <v>0</v>
      </c>
      <c r="I67">
        <f t="shared" si="7"/>
        <v>0.31112593394439009</v>
      </c>
      <c r="J67">
        <f t="shared" si="6"/>
        <v>7.6058688667834939E-4</v>
      </c>
      <c r="K67">
        <f t="shared" si="8"/>
        <v>-122.08414345742949</v>
      </c>
      <c r="L67">
        <f t="shared" si="10"/>
        <v>93.144487712075602</v>
      </c>
      <c r="M67" cm="1">
        <f t="array" ref="M67">EXP(SUMPRODUCT(TRANSPOSE(E$1:E$6),C67:H67))</f>
        <v>1</v>
      </c>
      <c r="N67">
        <f t="shared" si="4"/>
        <v>38.029344333917471</v>
      </c>
      <c r="O67">
        <f t="shared" si="9"/>
        <v>1.2370202549363218</v>
      </c>
    </row>
    <row r="68" spans="1:15" x14ac:dyDescent="0.2">
      <c r="A68">
        <f t="shared" si="5"/>
        <v>57</v>
      </c>
      <c r="B68">
        <v>58</v>
      </c>
      <c r="C68">
        <f>0</f>
        <v>0</v>
      </c>
      <c r="D68">
        <f>1</f>
        <v>1</v>
      </c>
      <c r="E68">
        <f>0</f>
        <v>0</v>
      </c>
      <c r="F68">
        <f>0</f>
        <v>0</v>
      </c>
      <c r="G68">
        <v>0</v>
      </c>
      <c r="H68">
        <f>0</f>
        <v>0</v>
      </c>
      <c r="I68">
        <f t="shared" si="7"/>
        <v>0.31229089974984825</v>
      </c>
      <c r="J68">
        <f t="shared" si="6"/>
        <v>1.1649658054581624E-3</v>
      </c>
      <c r="K68">
        <f t="shared" si="8"/>
        <v>-391.79368554813112</v>
      </c>
      <c r="L68">
        <f t="shared" si="10"/>
        <v>95.022338167464611</v>
      </c>
      <c r="M68" cm="1">
        <f t="array" ref="M68">EXP(SUMPRODUCT(TRANSPOSE(E$1:E$6),C68:H68))</f>
        <v>1.6005725385691167</v>
      </c>
      <c r="N68">
        <f t="shared" si="4"/>
        <v>58.248290272908122</v>
      </c>
      <c r="O68">
        <f t="shared" si="9"/>
        <v>4.2808667742779615E-3</v>
      </c>
    </row>
    <row r="69" spans="1:15" x14ac:dyDescent="0.2">
      <c r="A69">
        <f t="shared" si="5"/>
        <v>58</v>
      </c>
      <c r="B69">
        <v>126</v>
      </c>
      <c r="C69">
        <f>0</f>
        <v>0</v>
      </c>
      <c r="D69" s="3">
        <f>0</f>
        <v>0</v>
      </c>
      <c r="E69">
        <f>1</f>
        <v>1</v>
      </c>
      <c r="F69">
        <f>0</f>
        <v>0</v>
      </c>
      <c r="G69">
        <v>0</v>
      </c>
      <c r="H69">
        <f>0</f>
        <v>0</v>
      </c>
      <c r="I69">
        <f t="shared" si="7"/>
        <v>0.31391697810070951</v>
      </c>
      <c r="J69">
        <f t="shared" si="6"/>
        <v>1.6260783508612597E-3</v>
      </c>
      <c r="K69">
        <f t="shared" si="8"/>
        <v>-809.11959442724367</v>
      </c>
      <c r="L69">
        <f t="shared" si="10"/>
        <v>97.829072041267523</v>
      </c>
      <c r="M69" cm="1">
        <f t="array" ref="M69">EXP(SUMPRODUCT(TRANSPOSE(E$1:E$6),C69:H69))</f>
        <v>2.3909639454360145</v>
      </c>
      <c r="N69">
        <f t="shared" si="4"/>
        <v>81.303917543062994</v>
      </c>
      <c r="O69">
        <f t="shared" si="9"/>
        <v>0.3547308131502937</v>
      </c>
    </row>
    <row r="70" spans="1:15" x14ac:dyDescent="0.2">
      <c r="A70">
        <f t="shared" si="5"/>
        <v>59</v>
      </c>
      <c r="B70">
        <v>46</v>
      </c>
      <c r="C70">
        <f>0</f>
        <v>0</v>
      </c>
      <c r="D70">
        <v>0</v>
      </c>
      <c r="E70">
        <f>0</f>
        <v>0</v>
      </c>
      <c r="F70">
        <f>1</f>
        <v>1</v>
      </c>
      <c r="G70">
        <v>0</v>
      </c>
      <c r="H70">
        <f>0</f>
        <v>0</v>
      </c>
      <c r="I70">
        <f t="shared" si="7"/>
        <v>0.31511896328080574</v>
      </c>
      <c r="J70">
        <f t="shared" si="6"/>
        <v>1.2019851800962322E-3</v>
      </c>
      <c r="K70">
        <f t="shared" si="8"/>
        <v>-309.29391552653522</v>
      </c>
      <c r="L70">
        <f t="shared" si="10"/>
        <v>100.06287943074275</v>
      </c>
      <c r="M70" cm="1">
        <f t="array" ref="M70">EXP(SUMPRODUCT(TRANSPOSE(E$1:E$6),C70:H70))</f>
        <v>1.9018625670906442</v>
      </c>
      <c r="N70">
        <f t="shared" si="4"/>
        <v>60.099259004811614</v>
      </c>
      <c r="O70">
        <f t="shared" si="9"/>
        <v>0.3065056305393829</v>
      </c>
    </row>
    <row r="71" spans="1:15" x14ac:dyDescent="0.2">
      <c r="A71">
        <f t="shared" si="5"/>
        <v>60</v>
      </c>
      <c r="B71">
        <v>17</v>
      </c>
      <c r="C71">
        <f>0</f>
        <v>0</v>
      </c>
      <c r="D71">
        <v>0</v>
      </c>
      <c r="E71">
        <f>0</f>
        <v>0</v>
      </c>
      <c r="F71">
        <f>0</f>
        <v>0</v>
      </c>
      <c r="G71">
        <v>0</v>
      </c>
      <c r="H71">
        <f>0</f>
        <v>0</v>
      </c>
      <c r="I71">
        <f t="shared" si="7"/>
        <v>0.31572045273856048</v>
      </c>
      <c r="J71">
        <f t="shared" si="6"/>
        <v>6.0148945775473361E-4</v>
      </c>
      <c r="K71">
        <f t="shared" si="8"/>
        <v>-126.07372633802231</v>
      </c>
      <c r="L71">
        <f t="shared" si="10"/>
        <v>101.23805007870644</v>
      </c>
      <c r="M71" cm="1">
        <f t="array" ref="M71">EXP(SUMPRODUCT(TRANSPOSE(E$1:E$6),C71:H71))</f>
        <v>1</v>
      </c>
      <c r="N71">
        <f t="shared" si="4"/>
        <v>30.074472887736682</v>
      </c>
      <c r="O71">
        <f t="shared" si="9"/>
        <v>0.769086640455099</v>
      </c>
    </row>
    <row r="72" spans="1:15" x14ac:dyDescent="0.2">
      <c r="A72">
        <f t="shared" si="5"/>
        <v>61</v>
      </c>
      <c r="B72">
        <v>25</v>
      </c>
      <c r="C72">
        <f>0</f>
        <v>0</v>
      </c>
      <c r="D72">
        <v>0</v>
      </c>
      <c r="E72">
        <f>0</f>
        <v>0</v>
      </c>
      <c r="F72">
        <f>0</f>
        <v>0</v>
      </c>
      <c r="G72">
        <v>0</v>
      </c>
      <c r="H72">
        <f>0</f>
        <v>0</v>
      </c>
      <c r="I72">
        <f t="shared" si="7"/>
        <v>0.31630190465181457</v>
      </c>
      <c r="J72">
        <f t="shared" si="6"/>
        <v>5.8145191325409407E-4</v>
      </c>
      <c r="K72">
        <f t="shared" si="8"/>
        <v>-186.24955709357249</v>
      </c>
      <c r="L72">
        <f t="shared" si="10"/>
        <v>102.41384443838167</v>
      </c>
      <c r="M72" cm="1">
        <f t="array" ref="M72">EXP(SUMPRODUCT(TRANSPOSE(E$1:E$6),C72:H72))</f>
        <v>1</v>
      </c>
      <c r="N72">
        <f t="shared" si="4"/>
        <v>29.072595662704703</v>
      </c>
      <c r="O72">
        <f t="shared" si="9"/>
        <v>0.16290382650818813</v>
      </c>
    </row>
    <row r="73" spans="1:15" x14ac:dyDescent="0.2">
      <c r="A73">
        <f t="shared" si="5"/>
        <v>62</v>
      </c>
      <c r="B73">
        <v>35</v>
      </c>
      <c r="C73">
        <f>0</f>
        <v>0</v>
      </c>
      <c r="D73">
        <v>0</v>
      </c>
      <c r="E73">
        <f>0</f>
        <v>0</v>
      </c>
      <c r="F73">
        <f>0</f>
        <v>0</v>
      </c>
      <c r="G73">
        <v>1</v>
      </c>
      <c r="H73">
        <f>0</f>
        <v>0</v>
      </c>
      <c r="I73">
        <f t="shared" si="7"/>
        <v>0.31750389983635857</v>
      </c>
      <c r="J73">
        <f t="shared" si="6"/>
        <v>1.2019951845440024E-3</v>
      </c>
      <c r="K73">
        <f t="shared" si="8"/>
        <v>-235.33203571780484</v>
      </c>
      <c r="L73">
        <f t="shared" si="10"/>
        <v>104.98088068286924</v>
      </c>
      <c r="M73" cm="1">
        <f t="array" ref="M73">EXP(SUMPRODUCT(TRANSPOSE(E$1:E$6),C73:H73))</f>
        <v>2.1820965825846161</v>
      </c>
      <c r="N73">
        <f t="shared" si="4"/>
        <v>60.099759227200124</v>
      </c>
      <c r="O73">
        <f t="shared" si="9"/>
        <v>0.7171359779200035</v>
      </c>
    </row>
    <row r="74" spans="1:15" x14ac:dyDescent="0.2">
      <c r="A74">
        <f t="shared" si="5"/>
        <v>63</v>
      </c>
      <c r="B74">
        <v>15</v>
      </c>
      <c r="C74">
        <f>0</f>
        <v>0</v>
      </c>
      <c r="D74">
        <v>0</v>
      </c>
      <c r="E74">
        <f>0</f>
        <v>0</v>
      </c>
      <c r="F74">
        <f>0</f>
        <v>0</v>
      </c>
      <c r="G74">
        <v>0</v>
      </c>
      <c r="H74">
        <f>0</f>
        <v>0</v>
      </c>
      <c r="I74">
        <f t="shared" si="7"/>
        <v>0.31802553990213661</v>
      </c>
      <c r="J74">
        <f t="shared" si="6"/>
        <v>5.2164006577803956E-4</v>
      </c>
      <c r="K74">
        <f t="shared" si="8"/>
        <v>-113.37799105615569</v>
      </c>
      <c r="L74">
        <f t="shared" si="10"/>
        <v>106.15789307217268</v>
      </c>
      <c r="M74" cm="1">
        <f t="array" ref="M74">EXP(SUMPRODUCT(TRANSPOSE(E$1:E$6),C74:H74))</f>
        <v>1</v>
      </c>
      <c r="N74">
        <f t="shared" si="4"/>
        <v>26.08200328890198</v>
      </c>
      <c r="O74">
        <f t="shared" si="9"/>
        <v>0.73880021926013195</v>
      </c>
    </row>
    <row r="75" spans="1:15" x14ac:dyDescent="0.2">
      <c r="A75">
        <f t="shared" si="5"/>
        <v>64</v>
      </c>
      <c r="B75">
        <v>57</v>
      </c>
      <c r="C75">
        <f>0</f>
        <v>0</v>
      </c>
      <c r="D75">
        <f>1</f>
        <v>1</v>
      </c>
      <c r="E75">
        <f>0</f>
        <v>0</v>
      </c>
      <c r="F75">
        <f>0</f>
        <v>0</v>
      </c>
      <c r="G75">
        <v>0</v>
      </c>
      <c r="H75">
        <f>0</f>
        <v>0</v>
      </c>
      <c r="I75">
        <f t="shared" si="7"/>
        <v>0.31882433586339654</v>
      </c>
      <c r="J75">
        <f t="shared" si="6"/>
        <v>7.987959612599238E-4</v>
      </c>
      <c r="K75">
        <f t="shared" si="8"/>
        <v>-406.54708570933673</v>
      </c>
      <c r="L75">
        <f t="shared" si="10"/>
        <v>108.04273901196092</v>
      </c>
      <c r="M75" cm="1">
        <f t="array" ref="M75">EXP(SUMPRODUCT(TRANSPOSE(E$1:E$6),C75:H75))</f>
        <v>1.6005725385691167</v>
      </c>
      <c r="N75">
        <f t="shared" si="4"/>
        <v>39.939798062996189</v>
      </c>
      <c r="O75">
        <f t="shared" si="9"/>
        <v>0.29930178836848792</v>
      </c>
    </row>
    <row r="76" spans="1:15" x14ac:dyDescent="0.2">
      <c r="A76">
        <f t="shared" si="5"/>
        <v>65</v>
      </c>
      <c r="B76">
        <v>114</v>
      </c>
      <c r="C76">
        <f>0</f>
        <v>0</v>
      </c>
      <c r="D76" s="3">
        <f>0</f>
        <v>0</v>
      </c>
      <c r="E76">
        <f>1</f>
        <v>1</v>
      </c>
      <c r="F76">
        <f>0</f>
        <v>0</v>
      </c>
      <c r="G76">
        <v>0</v>
      </c>
      <c r="H76">
        <f>0</f>
        <v>0</v>
      </c>
      <c r="I76">
        <f t="shared" ref="I76:I103" si="11">$B$4*(1-(B$2/(B$2+L76))^B$1)</f>
        <v>0.31993896140787703</v>
      </c>
      <c r="J76">
        <f t="shared" si="6"/>
        <v>1.1146255444804964E-3</v>
      </c>
      <c r="K76">
        <f t="shared" ref="K76:K107" si="12">B76*IFERROR(LN(J76),-10000)</f>
        <v>-775.11299121247896</v>
      </c>
      <c r="L76">
        <f t="shared" si="10"/>
        <v>110.85975659479588</v>
      </c>
      <c r="M76" cm="1">
        <f t="array" ref="M76">EXP(SUMPRODUCT(TRANSPOSE(E$1:E$6),C76:H76))</f>
        <v>2.3909639454360145</v>
      </c>
      <c r="N76">
        <f t="shared" si="4"/>
        <v>55.731277224024822</v>
      </c>
      <c r="O76">
        <f t="shared" ref="O76:O107" si="13">ABS(N76-B76)/B76</f>
        <v>0.51112914715767699</v>
      </c>
    </row>
    <row r="77" spans="1:15" x14ac:dyDescent="0.2">
      <c r="A77">
        <f t="shared" si="5"/>
        <v>66</v>
      </c>
      <c r="B77">
        <v>93</v>
      </c>
      <c r="C77">
        <f>0</f>
        <v>0</v>
      </c>
      <c r="D77">
        <v>0</v>
      </c>
      <c r="E77">
        <f>0</f>
        <v>0</v>
      </c>
      <c r="F77">
        <f>1</f>
        <v>1</v>
      </c>
      <c r="G77">
        <v>0</v>
      </c>
      <c r="H77">
        <f>0</f>
        <v>0</v>
      </c>
      <c r="I77">
        <f t="shared" si="11"/>
        <v>0.32076261549316859</v>
      </c>
      <c r="J77">
        <f t="shared" si="6"/>
        <v>8.2365408529155859E-4</v>
      </c>
      <c r="K77">
        <f t="shared" si="12"/>
        <v>-660.46367215067801</v>
      </c>
      <c r="L77">
        <f t="shared" ref="L77:L103" si="14">L76+(A77^B$3-A76^B$3)*M77</f>
        <v>113.1016159880637</v>
      </c>
      <c r="M77" cm="1">
        <f t="array" ref="M77">EXP(SUMPRODUCT(TRANSPOSE(E$1:E$6),C77:H77))</f>
        <v>1.9018625670906442</v>
      </c>
      <c r="N77">
        <f t="shared" ref="N77:N103" si="15">J77*50000</f>
        <v>41.182704264577929</v>
      </c>
      <c r="O77">
        <f t="shared" si="13"/>
        <v>0.55717522296152766</v>
      </c>
    </row>
    <row r="78" spans="1:15" x14ac:dyDescent="0.2">
      <c r="A78">
        <f t="shared" ref="A78:A103" si="16">A77+1</f>
        <v>67</v>
      </c>
      <c r="B78">
        <v>85</v>
      </c>
      <c r="C78">
        <f>0</f>
        <v>0</v>
      </c>
      <c r="D78">
        <v>0</v>
      </c>
      <c r="E78">
        <f>0</f>
        <v>0</v>
      </c>
      <c r="F78">
        <f>0</f>
        <v>0</v>
      </c>
      <c r="G78">
        <v>1</v>
      </c>
      <c r="H78">
        <f>0</f>
        <v>0</v>
      </c>
      <c r="I78">
        <f t="shared" si="11"/>
        <v>0.32164379554440486</v>
      </c>
      <c r="J78">
        <f t="shared" ref="J78:J103" si="17">I78-I77</f>
        <v>8.8118005123627441E-4</v>
      </c>
      <c r="K78">
        <f t="shared" si="12"/>
        <v>-597.91112942510108</v>
      </c>
      <c r="L78">
        <f t="shared" si="14"/>
        <v>115.67504798004077</v>
      </c>
      <c r="M78" cm="1">
        <f t="array" ref="M78">EXP(SUMPRODUCT(TRANSPOSE(E$1:E$6),C78:H78))</f>
        <v>2.1820965825846161</v>
      </c>
      <c r="N78">
        <f t="shared" si="15"/>
        <v>44.05900256181372</v>
      </c>
      <c r="O78">
        <f t="shared" si="13"/>
        <v>0.48165879339042683</v>
      </c>
    </row>
    <row r="79" spans="1:15" x14ac:dyDescent="0.2">
      <c r="A79">
        <f t="shared" si="16"/>
        <v>68</v>
      </c>
      <c r="B79">
        <v>32</v>
      </c>
      <c r="C79">
        <f>0</f>
        <v>0</v>
      </c>
      <c r="D79">
        <v>0</v>
      </c>
      <c r="E79">
        <f>0</f>
        <v>0</v>
      </c>
      <c r="F79">
        <f>0</f>
        <v>0</v>
      </c>
      <c r="G79">
        <v>0</v>
      </c>
      <c r="H79">
        <f>0</f>
        <v>0</v>
      </c>
      <c r="I79">
        <f t="shared" si="11"/>
        <v>0.32202614219911174</v>
      </c>
      <c r="J79">
        <f t="shared" si="17"/>
        <v>3.8234665470687768E-4</v>
      </c>
      <c r="K79">
        <f t="shared" si="12"/>
        <v>-251.81385240984906</v>
      </c>
      <c r="L79">
        <f t="shared" si="14"/>
        <v>116.85494766740557</v>
      </c>
      <c r="M79" cm="1">
        <f t="array" ref="M79">EXP(SUMPRODUCT(TRANSPOSE(E$1:E$6),C79:H79))</f>
        <v>1</v>
      </c>
      <c r="N79">
        <f t="shared" si="15"/>
        <v>19.117332735343883</v>
      </c>
      <c r="O79">
        <f t="shared" si="13"/>
        <v>0.40258335202050366</v>
      </c>
    </row>
    <row r="80" spans="1:15" x14ac:dyDescent="0.2">
      <c r="A80">
        <f t="shared" si="16"/>
        <v>69</v>
      </c>
      <c r="B80">
        <v>19</v>
      </c>
      <c r="C80">
        <f>0</f>
        <v>0</v>
      </c>
      <c r="D80">
        <v>0</v>
      </c>
      <c r="E80">
        <f>0</f>
        <v>0</v>
      </c>
      <c r="F80">
        <f>0</f>
        <v>0</v>
      </c>
      <c r="G80">
        <v>0</v>
      </c>
      <c r="H80">
        <f>0</f>
        <v>0</v>
      </c>
      <c r="I80">
        <f t="shared" si="11"/>
        <v>0.32239567818198211</v>
      </c>
      <c r="J80">
        <f t="shared" si="17"/>
        <v>3.6953598287037259E-4</v>
      </c>
      <c r="K80">
        <f t="shared" si="12"/>
        <v>-150.16198635464735</v>
      </c>
      <c r="L80">
        <f t="shared" si="14"/>
        <v>118.03539988042442</v>
      </c>
      <c r="M80" cm="1">
        <f t="array" ref="M80">EXP(SUMPRODUCT(TRANSPOSE(E$1:E$6),C80:H80))</f>
        <v>1</v>
      </c>
      <c r="N80">
        <f t="shared" si="15"/>
        <v>18.47679914351863</v>
      </c>
      <c r="O80">
        <f t="shared" si="13"/>
        <v>2.7536887183230021E-2</v>
      </c>
    </row>
    <row r="81" spans="1:15" x14ac:dyDescent="0.2">
      <c r="A81">
        <f t="shared" si="16"/>
        <v>70</v>
      </c>
      <c r="B81">
        <v>18</v>
      </c>
      <c r="C81">
        <f>0</f>
        <v>0</v>
      </c>
      <c r="D81">
        <v>0</v>
      </c>
      <c r="E81">
        <f>0</f>
        <v>0</v>
      </c>
      <c r="F81">
        <f>0</f>
        <v>0</v>
      </c>
      <c r="G81">
        <v>0</v>
      </c>
      <c r="H81">
        <f>0</f>
        <v>0</v>
      </c>
      <c r="I81">
        <f t="shared" si="11"/>
        <v>0.32275282458713361</v>
      </c>
      <c r="J81">
        <f t="shared" si="17"/>
        <v>3.5714640515149831E-4</v>
      </c>
      <c r="K81">
        <f t="shared" si="12"/>
        <v>-142.87256571219203</v>
      </c>
      <c r="L81">
        <f t="shared" si="14"/>
        <v>119.21639686406252</v>
      </c>
      <c r="M81" cm="1">
        <f t="array" ref="M81">EXP(SUMPRODUCT(TRANSPOSE(E$1:E$6),C81:H81))</f>
        <v>1</v>
      </c>
      <c r="N81">
        <f t="shared" si="15"/>
        <v>17.857320257574916</v>
      </c>
      <c r="O81">
        <f t="shared" si="13"/>
        <v>7.9266523569491276E-3</v>
      </c>
    </row>
    <row r="82" spans="1:15" x14ac:dyDescent="0.2">
      <c r="A82">
        <f t="shared" si="16"/>
        <v>71</v>
      </c>
      <c r="B82">
        <v>45</v>
      </c>
      <c r="C82">
        <f>0</f>
        <v>0</v>
      </c>
      <c r="D82">
        <f>1</f>
        <v>1</v>
      </c>
      <c r="E82">
        <f>0</f>
        <v>0</v>
      </c>
      <c r="F82">
        <f>0</f>
        <v>0</v>
      </c>
      <c r="G82">
        <v>0</v>
      </c>
      <c r="H82">
        <f>0</f>
        <v>0</v>
      </c>
      <c r="I82">
        <f t="shared" si="11"/>
        <v>0.3232996197592421</v>
      </c>
      <c r="J82">
        <f t="shared" si="17"/>
        <v>5.4679517210848294E-4</v>
      </c>
      <c r="K82">
        <f t="shared" si="12"/>
        <v>-338.01463271289737</v>
      </c>
      <c r="L82">
        <f t="shared" si="14"/>
        <v>121.10752808571756</v>
      </c>
      <c r="M82" cm="1">
        <f t="array" ref="M82">EXP(SUMPRODUCT(TRANSPOSE(E$1:E$6),C82:H82))</f>
        <v>1.6005725385691167</v>
      </c>
      <c r="N82">
        <f t="shared" si="15"/>
        <v>27.339758605424148</v>
      </c>
      <c r="O82">
        <f t="shared" si="13"/>
        <v>0.39244980876835228</v>
      </c>
    </row>
    <row r="83" spans="1:15" x14ac:dyDescent="0.2">
      <c r="A83">
        <f t="shared" si="16"/>
        <v>72</v>
      </c>
      <c r="B83">
        <v>89</v>
      </c>
      <c r="C83">
        <f>0</f>
        <v>0</v>
      </c>
      <c r="D83" s="3">
        <f>0</f>
        <v>0</v>
      </c>
      <c r="E83">
        <f>1</f>
        <v>1</v>
      </c>
      <c r="F83">
        <f>0</f>
        <v>0</v>
      </c>
      <c r="G83">
        <v>0</v>
      </c>
      <c r="H83">
        <f>0</f>
        <v>0</v>
      </c>
      <c r="I83">
        <f t="shared" si="11"/>
        <v>0.32406239904486128</v>
      </c>
      <c r="J83">
        <f t="shared" si="17"/>
        <v>7.6277928561918618E-4</v>
      </c>
      <c r="K83">
        <f t="shared" si="12"/>
        <v>-638.89022378879895</v>
      </c>
      <c r="L83">
        <f t="shared" si="14"/>
        <v>123.93380078529611</v>
      </c>
      <c r="M83" cm="1">
        <f t="array" ref="M83">EXP(SUMPRODUCT(TRANSPOSE(E$1:E$6),C83:H83))</f>
        <v>2.3909639454360145</v>
      </c>
      <c r="N83">
        <f t="shared" si="15"/>
        <v>38.138964280959307</v>
      </c>
      <c r="O83">
        <f t="shared" si="13"/>
        <v>0.57147231144989541</v>
      </c>
    </row>
    <row r="84" spans="1:15" x14ac:dyDescent="0.2">
      <c r="A84">
        <f t="shared" si="16"/>
        <v>73</v>
      </c>
      <c r="B84">
        <v>51</v>
      </c>
      <c r="C84">
        <f>0</f>
        <v>0</v>
      </c>
      <c r="D84">
        <v>0</v>
      </c>
      <c r="E84">
        <f>0</f>
        <v>0</v>
      </c>
      <c r="F84">
        <f>1</f>
        <v>1</v>
      </c>
      <c r="G84">
        <v>0</v>
      </c>
      <c r="H84">
        <f>0</f>
        <v>0</v>
      </c>
      <c r="I84">
        <f t="shared" si="11"/>
        <v>0.32462589343021653</v>
      </c>
      <c r="J84">
        <f t="shared" si="17"/>
        <v>5.6349438535524543E-4</v>
      </c>
      <c r="K84">
        <f t="shared" si="12"/>
        <v>-381.54901260897111</v>
      </c>
      <c r="L84">
        <f t="shared" si="14"/>
        <v>126.18291854532529</v>
      </c>
      <c r="M84" cm="1">
        <f t="array" ref="M84">EXP(SUMPRODUCT(TRANSPOSE(E$1:E$6),C84:H84))</f>
        <v>1.9018625670906442</v>
      </c>
      <c r="N84">
        <f t="shared" si="15"/>
        <v>28.174719267762271</v>
      </c>
      <c r="O84">
        <f t="shared" si="13"/>
        <v>0.44755452416152408</v>
      </c>
    </row>
    <row r="85" spans="1:15" x14ac:dyDescent="0.2">
      <c r="A85">
        <f t="shared" si="16"/>
        <v>74</v>
      </c>
      <c r="B85">
        <v>8</v>
      </c>
      <c r="C85">
        <f>0</f>
        <v>0</v>
      </c>
      <c r="D85">
        <v>0</v>
      </c>
      <c r="E85">
        <f>0</f>
        <v>0</v>
      </c>
      <c r="F85">
        <f>0</f>
        <v>0</v>
      </c>
      <c r="G85">
        <v>0</v>
      </c>
      <c r="H85">
        <f>0</f>
        <v>0</v>
      </c>
      <c r="I85">
        <f t="shared" si="11"/>
        <v>0.32490774866660588</v>
      </c>
      <c r="J85">
        <f t="shared" si="17"/>
        <v>2.8185523638935006E-4</v>
      </c>
      <c r="K85">
        <f t="shared" si="12"/>
        <v>-65.392935719763642</v>
      </c>
      <c r="L85">
        <f t="shared" si="14"/>
        <v>127.3660212896079</v>
      </c>
      <c r="M85" cm="1">
        <f t="array" ref="M85">EXP(SUMPRODUCT(TRANSPOSE(E$1:E$6),C85:H85))</f>
        <v>1</v>
      </c>
      <c r="N85">
        <f t="shared" si="15"/>
        <v>14.092761819467503</v>
      </c>
      <c r="O85">
        <f t="shared" si="13"/>
        <v>0.76159522743343788</v>
      </c>
    </row>
    <row r="86" spans="1:15" x14ac:dyDescent="0.2">
      <c r="A86">
        <f t="shared" si="16"/>
        <v>75</v>
      </c>
      <c r="B86">
        <v>15</v>
      </c>
      <c r="C86">
        <f>0</f>
        <v>0</v>
      </c>
      <c r="D86">
        <v>0</v>
      </c>
      <c r="E86">
        <f>0</f>
        <v>0</v>
      </c>
      <c r="F86">
        <f>0</f>
        <v>0</v>
      </c>
      <c r="G86">
        <v>0</v>
      </c>
      <c r="H86">
        <f>0</f>
        <v>0</v>
      </c>
      <c r="I86">
        <f t="shared" si="11"/>
        <v>0.32518012471187568</v>
      </c>
      <c r="J86">
        <f t="shared" si="17"/>
        <v>2.7237604526980652E-4</v>
      </c>
      <c r="K86">
        <f t="shared" si="12"/>
        <v>-123.1249039064097</v>
      </c>
      <c r="L86">
        <f t="shared" si="14"/>
        <v>128.54963312601041</v>
      </c>
      <c r="M86" cm="1">
        <f t="array" ref="M86">EXP(SUMPRODUCT(TRANSPOSE(E$1:E$6),C86:H86))</f>
        <v>1</v>
      </c>
      <c r="N86">
        <f t="shared" si="15"/>
        <v>13.618802263490327</v>
      </c>
      <c r="O86">
        <f t="shared" si="13"/>
        <v>9.2079849100644873E-2</v>
      </c>
    </row>
    <row r="87" spans="1:15" x14ac:dyDescent="0.2">
      <c r="A87">
        <f t="shared" si="16"/>
        <v>76</v>
      </c>
      <c r="B87">
        <v>9</v>
      </c>
      <c r="C87">
        <f>0</f>
        <v>0</v>
      </c>
      <c r="D87">
        <v>0</v>
      </c>
      <c r="E87">
        <f>0</f>
        <v>0</v>
      </c>
      <c r="F87">
        <f>0</f>
        <v>0</v>
      </c>
      <c r="G87">
        <v>0</v>
      </c>
      <c r="H87">
        <f>0</f>
        <v>0</v>
      </c>
      <c r="I87">
        <f t="shared" si="11"/>
        <v>0.32544333497766759</v>
      </c>
      <c r="J87">
        <f t="shared" si="17"/>
        <v>2.6321026579190221E-4</v>
      </c>
      <c r="K87">
        <f t="shared" si="12"/>
        <v>-74.183016199546017</v>
      </c>
      <c r="L87">
        <f t="shared" si="14"/>
        <v>129.73374748094091</v>
      </c>
      <c r="M87" cm="1">
        <f t="array" ref="M87">EXP(SUMPRODUCT(TRANSPOSE(E$1:E$6),C87:H87))</f>
        <v>1</v>
      </c>
      <c r="N87">
        <f t="shared" si="15"/>
        <v>13.16051328959511</v>
      </c>
      <c r="O87">
        <f t="shared" si="13"/>
        <v>0.46227925439945672</v>
      </c>
    </row>
    <row r="88" spans="1:15" x14ac:dyDescent="0.2">
      <c r="A88">
        <f t="shared" si="16"/>
        <v>77</v>
      </c>
      <c r="B88">
        <v>8</v>
      </c>
      <c r="C88">
        <f>0</f>
        <v>0</v>
      </c>
      <c r="D88">
        <v>0</v>
      </c>
      <c r="E88">
        <f>0</f>
        <v>0</v>
      </c>
      <c r="F88">
        <f>0</f>
        <v>0</v>
      </c>
      <c r="G88">
        <v>0</v>
      </c>
      <c r="H88">
        <f>0</f>
        <v>0</v>
      </c>
      <c r="I88">
        <f t="shared" si="11"/>
        <v>0.32569768278455574</v>
      </c>
      <c r="J88">
        <f t="shared" si="17"/>
        <v>2.543478068881555E-4</v>
      </c>
      <c r="K88">
        <f t="shared" si="12"/>
        <v>-66.214463273199925</v>
      </c>
      <c r="L88">
        <f t="shared" si="14"/>
        <v>130.9183579510933</v>
      </c>
      <c r="M88" cm="1">
        <f t="array" ref="M88">EXP(SUMPRODUCT(TRANSPOSE(E$1:E$6),C88:H88))</f>
        <v>1</v>
      </c>
      <c r="N88">
        <f t="shared" si="15"/>
        <v>12.717390344407775</v>
      </c>
      <c r="O88">
        <f t="shared" si="13"/>
        <v>0.5896737930509719</v>
      </c>
    </row>
    <row r="89" spans="1:15" x14ac:dyDescent="0.2">
      <c r="A89">
        <f t="shared" si="16"/>
        <v>78</v>
      </c>
      <c r="B89">
        <v>26</v>
      </c>
      <c r="C89">
        <f>0</f>
        <v>0</v>
      </c>
      <c r="D89">
        <f>1</f>
        <v>1</v>
      </c>
      <c r="E89">
        <f>0</f>
        <v>0</v>
      </c>
      <c r="F89">
        <f>0</f>
        <v>0</v>
      </c>
      <c r="G89">
        <v>0</v>
      </c>
      <c r="H89">
        <f>0</f>
        <v>0</v>
      </c>
      <c r="I89">
        <f t="shared" si="11"/>
        <v>0.32608702348728474</v>
      </c>
      <c r="J89">
        <f t="shared" si="17"/>
        <v>3.893407027290019E-4</v>
      </c>
      <c r="K89">
        <f t="shared" si="12"/>
        <v>-204.12744963470726</v>
      </c>
      <c r="L89">
        <f t="shared" si="14"/>
        <v>132.81519702001114</v>
      </c>
      <c r="M89" cm="1">
        <f t="array" ref="M89">EXP(SUMPRODUCT(TRANSPOSE(E$1:E$6),C89:H89))</f>
        <v>1.6005725385691167</v>
      </c>
      <c r="N89">
        <f t="shared" si="15"/>
        <v>19.467035136450093</v>
      </c>
      <c r="O89">
        <f t="shared" si="13"/>
        <v>0.2512678793673041</v>
      </c>
    </row>
    <row r="90" spans="1:15" x14ac:dyDescent="0.2">
      <c r="A90">
        <f t="shared" si="16"/>
        <v>79</v>
      </c>
      <c r="B90">
        <v>66</v>
      </c>
      <c r="C90">
        <f>0</f>
        <v>0</v>
      </c>
      <c r="D90" s="3">
        <f>0</f>
        <v>0</v>
      </c>
      <c r="E90">
        <f>1</f>
        <v>1</v>
      </c>
      <c r="F90">
        <f>0</f>
        <v>0</v>
      </c>
      <c r="G90">
        <v>0</v>
      </c>
      <c r="H90">
        <f>0</f>
        <v>0</v>
      </c>
      <c r="I90">
        <f t="shared" si="11"/>
        <v>0.32663002098961602</v>
      </c>
      <c r="J90">
        <f t="shared" si="17"/>
        <v>5.4299750233127719E-4</v>
      </c>
      <c r="K90">
        <f t="shared" si="12"/>
        <v>-496.21478529474422</v>
      </c>
      <c r="L90">
        <f t="shared" si="14"/>
        <v>135.64988595142296</v>
      </c>
      <c r="M90" cm="1">
        <f t="array" ref="M90">EXP(SUMPRODUCT(TRANSPOSE(E$1:E$6),C90:H90))</f>
        <v>2.3909639454360145</v>
      </c>
      <c r="N90">
        <f t="shared" si="15"/>
        <v>27.149875116563859</v>
      </c>
      <c r="O90">
        <f t="shared" si="13"/>
        <v>0.58863825580963847</v>
      </c>
    </row>
    <row r="91" spans="1:15" x14ac:dyDescent="0.2">
      <c r="A91">
        <f t="shared" si="16"/>
        <v>80</v>
      </c>
      <c r="B91">
        <v>37</v>
      </c>
      <c r="C91">
        <f>0</f>
        <v>0</v>
      </c>
      <c r="D91">
        <v>0</v>
      </c>
      <c r="E91">
        <f>0</f>
        <v>0</v>
      </c>
      <c r="F91">
        <f>1</f>
        <v>1</v>
      </c>
      <c r="G91">
        <v>0</v>
      </c>
      <c r="H91">
        <f>0</f>
        <v>0</v>
      </c>
      <c r="I91">
        <f t="shared" si="11"/>
        <v>0.32703105060504151</v>
      </c>
      <c r="J91">
        <f t="shared" si="17"/>
        <v>4.0102961542548554E-4</v>
      </c>
      <c r="K91">
        <f t="shared" si="12"/>
        <v>-289.39458533986755</v>
      </c>
      <c r="L91">
        <f t="shared" si="14"/>
        <v>137.90561287591663</v>
      </c>
      <c r="M91" cm="1">
        <f t="array" ref="M91">EXP(SUMPRODUCT(TRANSPOSE(E$1:E$6),C91:H91))</f>
        <v>1.9018625670906442</v>
      </c>
      <c r="N91">
        <f t="shared" si="15"/>
        <v>20.051480771274278</v>
      </c>
      <c r="O91">
        <f t="shared" si="13"/>
        <v>0.45806808726285736</v>
      </c>
    </row>
    <row r="92" spans="1:15" x14ac:dyDescent="0.2">
      <c r="A92">
        <f t="shared" si="16"/>
        <v>81</v>
      </c>
      <c r="B92">
        <v>7</v>
      </c>
      <c r="C92">
        <f>0</f>
        <v>0</v>
      </c>
      <c r="D92">
        <v>0</v>
      </c>
      <c r="E92">
        <f>0</f>
        <v>0</v>
      </c>
      <c r="F92">
        <f>0</f>
        <v>0</v>
      </c>
      <c r="G92">
        <v>0</v>
      </c>
      <c r="H92">
        <f>0</f>
        <v>0</v>
      </c>
      <c r="I92">
        <f t="shared" si="11"/>
        <v>0.32723160524463035</v>
      </c>
      <c r="J92">
        <f t="shared" si="17"/>
        <v>2.0055463958884578E-4</v>
      </c>
      <c r="K92">
        <f t="shared" si="12"/>
        <v>-59.600966821836799</v>
      </c>
      <c r="L92">
        <f t="shared" si="14"/>
        <v>139.0921469566795</v>
      </c>
      <c r="M92" cm="1">
        <f t="array" ref="M92">EXP(SUMPRODUCT(TRANSPOSE(E$1:E$6),C92:H92))</f>
        <v>1</v>
      </c>
      <c r="N92">
        <f t="shared" si="15"/>
        <v>10.02773197944229</v>
      </c>
      <c r="O92">
        <f t="shared" si="13"/>
        <v>0.43253313992032716</v>
      </c>
    </row>
    <row r="93" spans="1:15" x14ac:dyDescent="0.2">
      <c r="A93">
        <f t="shared" si="16"/>
        <v>82</v>
      </c>
      <c r="B93">
        <v>12</v>
      </c>
      <c r="C93">
        <f>0</f>
        <v>0</v>
      </c>
      <c r="D93">
        <v>0</v>
      </c>
      <c r="E93">
        <f>0</f>
        <v>0</v>
      </c>
      <c r="F93">
        <f>0</f>
        <v>0</v>
      </c>
      <c r="G93">
        <v>0</v>
      </c>
      <c r="H93">
        <f>0</f>
        <v>0</v>
      </c>
      <c r="I93">
        <f t="shared" si="11"/>
        <v>0.32742538854471481</v>
      </c>
      <c r="J93">
        <f t="shared" si="17"/>
        <v>1.9378330008446021E-4</v>
      </c>
      <c r="K93">
        <f t="shared" si="12"/>
        <v>-102.58524039714419</v>
      </c>
      <c r="L93">
        <f t="shared" si="14"/>
        <v>140.27914747187765</v>
      </c>
      <c r="M93" cm="1">
        <f t="array" ref="M93">EXP(SUMPRODUCT(TRANSPOSE(E$1:E$6),C93:H93))</f>
        <v>1</v>
      </c>
      <c r="N93">
        <f t="shared" si="15"/>
        <v>9.6891650042230104</v>
      </c>
      <c r="O93">
        <f t="shared" si="13"/>
        <v>0.1925695829814158</v>
      </c>
    </row>
    <row r="94" spans="1:15" x14ac:dyDescent="0.2">
      <c r="A94">
        <f t="shared" si="16"/>
        <v>83</v>
      </c>
      <c r="B94">
        <v>8</v>
      </c>
      <c r="C94">
        <f>0</f>
        <v>0</v>
      </c>
      <c r="D94">
        <v>0</v>
      </c>
      <c r="E94">
        <f>0</f>
        <v>0</v>
      </c>
      <c r="F94">
        <f>0</f>
        <v>0</v>
      </c>
      <c r="G94">
        <v>0</v>
      </c>
      <c r="H94">
        <f>0</f>
        <v>0</v>
      </c>
      <c r="I94">
        <f t="shared" si="11"/>
        <v>0.32761262570206534</v>
      </c>
      <c r="J94">
        <f t="shared" si="17"/>
        <v>1.8723715735052826E-4</v>
      </c>
      <c r="K94">
        <f t="shared" si="12"/>
        <v>-68.66507618797597</v>
      </c>
      <c r="L94">
        <f t="shared" si="14"/>
        <v>141.46660891302457</v>
      </c>
      <c r="M94" cm="1">
        <f t="array" ref="M94">EXP(SUMPRODUCT(TRANSPOSE(E$1:E$6),C94:H94))</f>
        <v>1</v>
      </c>
      <c r="N94">
        <f t="shared" si="15"/>
        <v>9.3618578675264139</v>
      </c>
      <c r="O94">
        <f t="shared" si="13"/>
        <v>0.17023223344080174</v>
      </c>
    </row>
    <row r="95" spans="1:15" x14ac:dyDescent="0.2">
      <c r="A95">
        <f t="shared" si="16"/>
        <v>84</v>
      </c>
      <c r="B95">
        <v>4</v>
      </c>
      <c r="C95">
        <f>0</f>
        <v>0</v>
      </c>
      <c r="D95">
        <v>0</v>
      </c>
      <c r="E95">
        <f>0</f>
        <v>0</v>
      </c>
      <c r="F95">
        <f>0</f>
        <v>0</v>
      </c>
      <c r="G95">
        <v>0</v>
      </c>
      <c r="H95">
        <f>0</f>
        <v>0</v>
      </c>
      <c r="I95">
        <f t="shared" si="11"/>
        <v>0.32779353459122035</v>
      </c>
      <c r="J95">
        <f t="shared" si="17"/>
        <v>1.8090888915500702E-4</v>
      </c>
      <c r="K95">
        <f t="shared" si="12"/>
        <v>-34.470068113073232</v>
      </c>
      <c r="L95">
        <f t="shared" si="14"/>
        <v>142.65452590229032</v>
      </c>
      <c r="M95" cm="1">
        <f t="array" ref="M95">EXP(SUMPRODUCT(TRANSPOSE(E$1:E$6),C95:H95))</f>
        <v>1</v>
      </c>
      <c r="N95">
        <f t="shared" si="15"/>
        <v>9.0454444577503512</v>
      </c>
      <c r="O95">
        <f t="shared" si="13"/>
        <v>1.2613611144375878</v>
      </c>
    </row>
    <row r="96" spans="1:15" x14ac:dyDescent="0.2">
      <c r="A96">
        <f t="shared" si="16"/>
        <v>85</v>
      </c>
      <c r="B96">
        <v>10</v>
      </c>
      <c r="C96">
        <f>0</f>
        <v>0</v>
      </c>
      <c r="D96">
        <f>1</f>
        <v>1</v>
      </c>
      <c r="E96">
        <f>0</f>
        <v>0</v>
      </c>
      <c r="F96">
        <f>0</f>
        <v>0</v>
      </c>
      <c r="G96">
        <v>0</v>
      </c>
      <c r="H96">
        <f>0</f>
        <v>0</v>
      </c>
      <c r="I96">
        <f t="shared" si="11"/>
        <v>0.32807041556688799</v>
      </c>
      <c r="J96">
        <f t="shared" si="17"/>
        <v>2.7688097566763714E-4</v>
      </c>
      <c r="K96">
        <f t="shared" si="12"/>
        <v>-81.919228348510018</v>
      </c>
      <c r="L96">
        <f t="shared" si="14"/>
        <v>144.55659394534467</v>
      </c>
      <c r="M96" cm="1">
        <f t="array" ref="M96">EXP(SUMPRODUCT(TRANSPOSE(E$1:E$6),C96:H96))</f>
        <v>1.6005725385691167</v>
      </c>
      <c r="N96">
        <f t="shared" si="15"/>
        <v>13.844048783381858</v>
      </c>
      <c r="O96">
        <f t="shared" si="13"/>
        <v>0.38440487833818582</v>
      </c>
    </row>
    <row r="97" spans="1:15" x14ac:dyDescent="0.2">
      <c r="A97">
        <f t="shared" si="16"/>
        <v>86</v>
      </c>
      <c r="B97">
        <v>21</v>
      </c>
      <c r="C97">
        <f>0</f>
        <v>0</v>
      </c>
      <c r="D97" s="3">
        <f>0</f>
        <v>0</v>
      </c>
      <c r="E97">
        <f>1</f>
        <v>1</v>
      </c>
      <c r="F97">
        <f>0</f>
        <v>0</v>
      </c>
      <c r="G97">
        <v>0</v>
      </c>
      <c r="H97">
        <f>0</f>
        <v>0</v>
      </c>
      <c r="I97">
        <f t="shared" si="11"/>
        <v>0.32845648487201401</v>
      </c>
      <c r="J97">
        <f t="shared" si="17"/>
        <v>3.8606930512602444E-4</v>
      </c>
      <c r="K97">
        <f t="shared" si="12"/>
        <v>-165.04936681080659</v>
      </c>
      <c r="L97">
        <f t="shared" si="14"/>
        <v>147.39900165539979</v>
      </c>
      <c r="M97" cm="1">
        <f t="array" ref="M97">EXP(SUMPRODUCT(TRANSPOSE(E$1:E$6),C97:H97))</f>
        <v>2.3909639454360145</v>
      </c>
      <c r="N97">
        <f t="shared" si="15"/>
        <v>19.303465256301223</v>
      </c>
      <c r="O97">
        <f t="shared" si="13"/>
        <v>8.0787368747560803E-2</v>
      </c>
    </row>
    <row r="98" spans="1:15" x14ac:dyDescent="0.2">
      <c r="A98">
        <f t="shared" si="16"/>
        <v>87</v>
      </c>
      <c r="B98">
        <v>11</v>
      </c>
      <c r="C98">
        <f>0</f>
        <v>0</v>
      </c>
      <c r="D98">
        <v>0</v>
      </c>
      <c r="E98">
        <f>0</f>
        <v>0</v>
      </c>
      <c r="F98">
        <f>1</f>
        <v>1</v>
      </c>
      <c r="G98">
        <v>0</v>
      </c>
      <c r="H98">
        <f>0</f>
        <v>0</v>
      </c>
      <c r="I98">
        <f t="shared" si="11"/>
        <v>0.32874154893496904</v>
      </c>
      <c r="J98">
        <f t="shared" si="17"/>
        <v>2.8506406295503162E-4</v>
      </c>
      <c r="K98">
        <f t="shared" si="12"/>
        <v>-89.790762827227255</v>
      </c>
      <c r="L98">
        <f t="shared" si="14"/>
        <v>149.66079666807863</v>
      </c>
      <c r="M98" cm="1">
        <f t="array" ref="M98">EXP(SUMPRODUCT(TRANSPOSE(E$1:E$6),C98:H98))</f>
        <v>1.9018625670906442</v>
      </c>
      <c r="N98">
        <f t="shared" si="15"/>
        <v>14.253203147751581</v>
      </c>
      <c r="O98">
        <f t="shared" si="13"/>
        <v>0.29574574070468918</v>
      </c>
    </row>
    <row r="99" spans="1:15" x14ac:dyDescent="0.2">
      <c r="A99">
        <f t="shared" si="16"/>
        <v>88</v>
      </c>
      <c r="B99">
        <v>4</v>
      </c>
      <c r="C99">
        <f>0</f>
        <v>0</v>
      </c>
      <c r="D99">
        <v>0</v>
      </c>
      <c r="E99">
        <f>0</f>
        <v>0</v>
      </c>
      <c r="F99">
        <f>0</f>
        <v>0</v>
      </c>
      <c r="G99">
        <v>0</v>
      </c>
      <c r="H99">
        <f>0</f>
        <v>0</v>
      </c>
      <c r="I99">
        <f t="shared" si="11"/>
        <v>0.32888408553417697</v>
      </c>
      <c r="J99">
        <f t="shared" si="17"/>
        <v>1.4253659920793194E-4</v>
      </c>
      <c r="K99">
        <f t="shared" si="12"/>
        <v>-35.423647018742152</v>
      </c>
      <c r="L99">
        <f t="shared" si="14"/>
        <v>150.85048452745963</v>
      </c>
      <c r="M99" cm="1">
        <f t="array" ref="M99">EXP(SUMPRODUCT(TRANSPOSE(E$1:E$6),C99:H99))</f>
        <v>1</v>
      </c>
      <c r="N99">
        <f t="shared" si="15"/>
        <v>7.1268299603965968</v>
      </c>
      <c r="O99">
        <f t="shared" si="13"/>
        <v>0.78170749009914919</v>
      </c>
    </row>
    <row r="100" spans="1:15" x14ac:dyDescent="0.2">
      <c r="A100">
        <f t="shared" si="16"/>
        <v>89</v>
      </c>
      <c r="B100">
        <v>6</v>
      </c>
      <c r="C100">
        <f>0</f>
        <v>0</v>
      </c>
      <c r="D100">
        <v>0</v>
      </c>
      <c r="E100">
        <f>0</f>
        <v>0</v>
      </c>
      <c r="F100">
        <f>0</f>
        <v>0</v>
      </c>
      <c r="G100">
        <v>0</v>
      </c>
      <c r="H100">
        <f>0</f>
        <v>0</v>
      </c>
      <c r="I100">
        <f t="shared" si="11"/>
        <v>0.32902179281956051</v>
      </c>
      <c r="J100">
        <f t="shared" si="17"/>
        <v>1.3770728538353705E-4</v>
      </c>
      <c r="K100">
        <f t="shared" si="12"/>
        <v>-53.342281475869598</v>
      </c>
      <c r="L100">
        <f t="shared" si="14"/>
        <v>152.04060285131612</v>
      </c>
      <c r="M100" cm="1">
        <f t="array" ref="M100">EXP(SUMPRODUCT(TRANSPOSE(E$1:E$6),C100:H100))</f>
        <v>1</v>
      </c>
      <c r="N100">
        <f t="shared" si="15"/>
        <v>6.8853642691768524</v>
      </c>
      <c r="O100">
        <f t="shared" si="13"/>
        <v>0.14756071152947539</v>
      </c>
    </row>
    <row r="101" spans="1:15" x14ac:dyDescent="0.2">
      <c r="A101">
        <f t="shared" si="16"/>
        <v>90</v>
      </c>
      <c r="B101">
        <v>4</v>
      </c>
      <c r="C101">
        <f>0</f>
        <v>0</v>
      </c>
      <c r="D101">
        <v>0</v>
      </c>
      <c r="E101">
        <f>0</f>
        <v>0</v>
      </c>
      <c r="F101">
        <f>0</f>
        <v>0</v>
      </c>
      <c r="G101">
        <v>0</v>
      </c>
      <c r="H101">
        <f>0</f>
        <v>0</v>
      </c>
      <c r="I101">
        <f t="shared" si="11"/>
        <v>0.32915483221641073</v>
      </c>
      <c r="J101">
        <f t="shared" si="17"/>
        <v>1.3303939685022081E-4</v>
      </c>
      <c r="K101">
        <f t="shared" si="12"/>
        <v>-35.699461026748544</v>
      </c>
      <c r="L101">
        <f t="shared" si="14"/>
        <v>153.23114695590652</v>
      </c>
      <c r="M101" cm="1">
        <f t="array" ref="M101">EXP(SUMPRODUCT(TRANSPOSE(E$1:E$6),C101:H101))</f>
        <v>1</v>
      </c>
      <c r="N101">
        <f t="shared" si="15"/>
        <v>6.6519698425110407</v>
      </c>
      <c r="O101">
        <f t="shared" si="13"/>
        <v>0.66299246062776018</v>
      </c>
    </row>
    <row r="102" spans="1:15" x14ac:dyDescent="0.2">
      <c r="A102">
        <f t="shared" si="16"/>
        <v>91</v>
      </c>
      <c r="B102">
        <v>3</v>
      </c>
      <c r="C102">
        <f>0</f>
        <v>0</v>
      </c>
      <c r="D102">
        <v>0</v>
      </c>
      <c r="E102">
        <f>0</f>
        <v>0</v>
      </c>
      <c r="F102">
        <f>0</f>
        <v>0</v>
      </c>
      <c r="G102">
        <v>0</v>
      </c>
      <c r="H102">
        <f>0</f>
        <v>0</v>
      </c>
      <c r="I102">
        <f t="shared" si="11"/>
        <v>0.3292833598588667</v>
      </c>
      <c r="J102">
        <f t="shared" si="17"/>
        <v>1.2852764245596671E-4</v>
      </c>
      <c r="K102">
        <f t="shared" si="12"/>
        <v>-26.8780996811231</v>
      </c>
      <c r="L102">
        <f t="shared" si="14"/>
        <v>154.42211225994015</v>
      </c>
      <c r="M102" cm="1">
        <f t="array" ref="M102">EXP(SUMPRODUCT(TRANSPOSE(E$1:E$6),C102:H102))</f>
        <v>1</v>
      </c>
      <c r="N102">
        <f t="shared" si="15"/>
        <v>6.4263821227983353</v>
      </c>
      <c r="O102">
        <f t="shared" si="13"/>
        <v>1.1421273742661118</v>
      </c>
    </row>
    <row r="103" spans="1:15" x14ac:dyDescent="0.2">
      <c r="A103">
        <f t="shared" si="16"/>
        <v>92</v>
      </c>
      <c r="B103">
        <v>4</v>
      </c>
      <c r="C103">
        <f>0</f>
        <v>0</v>
      </c>
      <c r="D103">
        <f>1</f>
        <v>1</v>
      </c>
      <c r="E103">
        <f>0</f>
        <v>0</v>
      </c>
      <c r="F103">
        <f>0</f>
        <v>0</v>
      </c>
      <c r="G103">
        <v>0</v>
      </c>
      <c r="H103">
        <f>0</f>
        <v>0</v>
      </c>
      <c r="I103">
        <f t="shared" si="11"/>
        <v>0.32948004323236302</v>
      </c>
      <c r="J103">
        <f t="shared" si="17"/>
        <v>1.9668337349632026E-4</v>
      </c>
      <c r="K103">
        <f t="shared" si="12"/>
        <v>-34.1356614534375</v>
      </c>
      <c r="L103">
        <f t="shared" si="14"/>
        <v>156.3290056061694</v>
      </c>
      <c r="M103" cm="1">
        <f t="array" ref="M103">EXP(SUMPRODUCT(TRANSPOSE(E$1:E$6),C103:H103))</f>
        <v>1.6005725385691167</v>
      </c>
      <c r="N103">
        <f t="shared" si="15"/>
        <v>9.8341686748160129</v>
      </c>
      <c r="O103">
        <f t="shared" si="13"/>
        <v>1.4585421687040032</v>
      </c>
    </row>
    <row r="104" spans="1:15" x14ac:dyDescent="0.2">
      <c r="K104">
        <f>(50000-SUM($B$12:$B$103))*IFERROR(LN(1-$I$103),-10000)</f>
        <v>-13400.402972410424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762D-95B1-034C-8B43-6BF38DADA9CF}">
  <dimension ref="A1:O104"/>
  <sheetViews>
    <sheetView zoomScaleNormal="100" workbookViewId="0">
      <selection activeCell="D3" sqref="D3"/>
    </sheetView>
  </sheetViews>
  <sheetFormatPr baseColWidth="10" defaultColWidth="15.83203125" defaultRowHeight="15" x14ac:dyDescent="0.2"/>
  <sheetData>
    <row r="1" spans="1:15" x14ac:dyDescent="0.2">
      <c r="A1" t="s">
        <v>14</v>
      </c>
      <c r="B1">
        <v>2.9277378973852759E-2</v>
      </c>
      <c r="D1" t="s">
        <v>15</v>
      </c>
      <c r="E1">
        <v>0.36926076289802134</v>
      </c>
      <c r="G1" t="s">
        <v>8</v>
      </c>
      <c r="H1">
        <f>SUM(K12:K104)</f>
        <v>-95586.582106749775</v>
      </c>
    </row>
    <row r="2" spans="1:15" x14ac:dyDescent="0.2">
      <c r="A2" t="s">
        <v>12</v>
      </c>
      <c r="B2">
        <v>1.0318199820968486</v>
      </c>
      <c r="D2" t="s">
        <v>58</v>
      </c>
      <c r="E2">
        <v>0.47035902828472448</v>
      </c>
      <c r="G2" t="s">
        <v>40</v>
      </c>
      <c r="H2" s="5">
        <f>-2*H1+9*LN(50000)</f>
        <v>191270.54221805924</v>
      </c>
    </row>
    <row r="3" spans="1:15" x14ac:dyDescent="0.2">
      <c r="A3" t="s">
        <v>13</v>
      </c>
      <c r="B3">
        <v>0.33290510520274352</v>
      </c>
      <c r="D3" t="s">
        <v>57</v>
      </c>
      <c r="E3">
        <v>0.87171227718531119</v>
      </c>
      <c r="G3" t="s">
        <v>24</v>
      </c>
      <c r="H3">
        <f>AVERAGE(O12:O103)</f>
        <v>0.53570282658505797</v>
      </c>
    </row>
    <row r="4" spans="1:15" x14ac:dyDescent="0.2">
      <c r="D4" t="s">
        <v>56</v>
      </c>
      <c r="E4">
        <v>0.6428607081191462</v>
      </c>
    </row>
    <row r="5" spans="1:15" x14ac:dyDescent="0.2">
      <c r="D5" t="s">
        <v>16</v>
      </c>
      <c r="E5">
        <v>0.78030631319243748</v>
      </c>
    </row>
    <row r="6" spans="1:15" x14ac:dyDescent="0.2">
      <c r="D6" t="s">
        <v>61</v>
      </c>
      <c r="E6">
        <v>-0.40787355368786687</v>
      </c>
    </row>
    <row r="11" spans="1:15" x14ac:dyDescent="0.2">
      <c r="A11" t="s">
        <v>0</v>
      </c>
      <c r="B11" t="s">
        <v>1</v>
      </c>
      <c r="C11" t="s">
        <v>22</v>
      </c>
      <c r="D11" s="3" t="s">
        <v>49</v>
      </c>
      <c r="E11" t="s">
        <v>46</v>
      </c>
      <c r="F11" t="s">
        <v>47</v>
      </c>
      <c r="G11" t="s">
        <v>3</v>
      </c>
      <c r="H11" t="s">
        <v>48</v>
      </c>
      <c r="I11" t="s">
        <v>17</v>
      </c>
      <c r="J11" t="s">
        <v>18</v>
      </c>
      <c r="K11" t="s">
        <v>8</v>
      </c>
      <c r="L11" t="s">
        <v>19</v>
      </c>
      <c r="M11" t="s">
        <v>20</v>
      </c>
      <c r="N11" t="s">
        <v>10</v>
      </c>
      <c r="O11" t="s">
        <v>23</v>
      </c>
    </row>
    <row r="12" spans="1:15" x14ac:dyDescent="0.2">
      <c r="A12">
        <v>1</v>
      </c>
      <c r="B12">
        <v>1091</v>
      </c>
      <c r="C12">
        <v>1</v>
      </c>
      <c r="D12">
        <f>1</f>
        <v>1</v>
      </c>
      <c r="E12">
        <v>0</v>
      </c>
      <c r="F12">
        <f>0</f>
        <v>0</v>
      </c>
      <c r="G12">
        <v>0</v>
      </c>
      <c r="H12">
        <f>0</f>
        <v>0</v>
      </c>
      <c r="I12">
        <f>$B$3*(1-EXP(-$B$1*L12))</f>
        <v>2.1820130328664856E-2</v>
      </c>
      <c r="J12">
        <f>I12</f>
        <v>2.1820130328664856E-2</v>
      </c>
      <c r="K12">
        <f t="shared" ref="K12:K43" si="0">B12*IFERROR(LN(J12),-10000)</f>
        <v>-4172.9902573339568</v>
      </c>
      <c r="L12">
        <f>A12^B2*M12</f>
        <v>2.3154864410368576</v>
      </c>
      <c r="M12" cm="1">
        <f t="array" ref="M12">EXP(SUMPRODUCT(TRANSPOSE(E$1:E$6),C12:H12))</f>
        <v>2.3154864410368576</v>
      </c>
      <c r="N12">
        <f>J12*50000</f>
        <v>1091.0065164332427</v>
      </c>
      <c r="O12">
        <f t="shared" ref="O12:O43" si="1">ABS(N12-B12)/B12</f>
        <v>5.9728993975462849E-6</v>
      </c>
    </row>
    <row r="13" spans="1:15" x14ac:dyDescent="0.2">
      <c r="A13">
        <f>A12+1</f>
        <v>2</v>
      </c>
      <c r="B13">
        <v>1062</v>
      </c>
      <c r="C13">
        <f>0</f>
        <v>0</v>
      </c>
      <c r="D13" s="3">
        <f>0</f>
        <v>0</v>
      </c>
      <c r="E13">
        <f>1</f>
        <v>1</v>
      </c>
      <c r="F13">
        <f>0</f>
        <v>0</v>
      </c>
      <c r="G13">
        <v>0</v>
      </c>
      <c r="H13">
        <f>0</f>
        <v>0</v>
      </c>
      <c r="I13">
        <f t="shared" ref="I13:I76" si="2">$B$3*(1-EXP(-$B$1*L13))</f>
        <v>4.3756252568780657E-2</v>
      </c>
      <c r="J13">
        <f>I13-I12</f>
        <v>2.1936122240115801E-2</v>
      </c>
      <c r="K13">
        <f t="shared" si="0"/>
        <v>-4056.4370597807183</v>
      </c>
      <c r="L13">
        <f t="shared" ref="L13:L44" si="3">L12+(A13^B$2-A12^B$2)*M13</f>
        <v>4.81313110720982</v>
      </c>
      <c r="M13" cm="1">
        <f t="array" ref="M13">EXP(SUMPRODUCT(TRANSPOSE(E$1:E$6),C13:H13))</f>
        <v>2.3910014076039285</v>
      </c>
      <c r="N13">
        <f t="shared" ref="N13:N76" si="4">J13*50000</f>
        <v>1096.8061120057901</v>
      </c>
      <c r="O13">
        <f t="shared" si="1"/>
        <v>3.2774116766280656E-2</v>
      </c>
    </row>
    <row r="14" spans="1:15" x14ac:dyDescent="0.2">
      <c r="A14">
        <f t="shared" ref="A14:A77" si="5">A13+1</f>
        <v>3</v>
      </c>
      <c r="B14">
        <v>800</v>
      </c>
      <c r="C14">
        <v>0</v>
      </c>
      <c r="D14">
        <v>0</v>
      </c>
      <c r="E14">
        <f>0</f>
        <v>0</v>
      </c>
      <c r="F14">
        <f>1</f>
        <v>1</v>
      </c>
      <c r="G14">
        <v>0</v>
      </c>
      <c r="H14">
        <f>0</f>
        <v>0</v>
      </c>
      <c r="I14">
        <f t="shared" si="2"/>
        <v>6.0361345619366326E-2</v>
      </c>
      <c r="J14">
        <f t="shared" ref="J14:J77" si="6">I14-I13</f>
        <v>1.6605093050585669E-2</v>
      </c>
      <c r="K14">
        <f t="shared" si="0"/>
        <v>-3278.4366563200338</v>
      </c>
      <c r="L14">
        <f t="shared" si="3"/>
        <v>6.8332036603624706</v>
      </c>
      <c r="M14" cm="1">
        <f t="array" ref="M14">EXP(SUMPRODUCT(TRANSPOSE(E$1:E$6),C14:H14))</f>
        <v>1.9019139250280117</v>
      </c>
      <c r="N14">
        <f t="shared" si="4"/>
        <v>830.25465252928348</v>
      </c>
      <c r="O14">
        <f t="shared" si="1"/>
        <v>3.7818315661604346E-2</v>
      </c>
    </row>
    <row r="15" spans="1:15" x14ac:dyDescent="0.2">
      <c r="A15">
        <f t="shared" si="5"/>
        <v>4</v>
      </c>
      <c r="B15">
        <v>303</v>
      </c>
      <c r="C15">
        <f>0</f>
        <v>0</v>
      </c>
      <c r="D15">
        <v>0</v>
      </c>
      <c r="E15">
        <f>0</f>
        <v>0</v>
      </c>
      <c r="F15">
        <f>0</f>
        <v>0</v>
      </c>
      <c r="G15">
        <v>0</v>
      </c>
      <c r="H15">
        <f>0</f>
        <v>0</v>
      </c>
      <c r="I15">
        <f t="shared" si="2"/>
        <v>6.879529226683033E-2</v>
      </c>
      <c r="J15">
        <f t="shared" si="6"/>
        <v>8.4339466474640037E-3</v>
      </c>
      <c r="K15">
        <f t="shared" si="0"/>
        <v>-1446.9736062183085</v>
      </c>
      <c r="L15">
        <f t="shared" si="3"/>
        <v>7.9068725880229929</v>
      </c>
      <c r="M15" cm="1">
        <f t="array" ref="M15">EXP(SUMPRODUCT(TRANSPOSE(E$1:E$6),C15:H15))</f>
        <v>1</v>
      </c>
      <c r="N15">
        <f t="shared" si="4"/>
        <v>421.6973323732002</v>
      </c>
      <c r="O15">
        <f t="shared" si="1"/>
        <v>0.39174037086864749</v>
      </c>
    </row>
    <row r="16" spans="1:15" x14ac:dyDescent="0.2">
      <c r="A16">
        <f t="shared" si="5"/>
        <v>5</v>
      </c>
      <c r="B16">
        <v>447</v>
      </c>
      <c r="C16">
        <f>0</f>
        <v>0</v>
      </c>
      <c r="D16">
        <v>0</v>
      </c>
      <c r="E16">
        <f>0</f>
        <v>0</v>
      </c>
      <c r="F16">
        <f>0</f>
        <v>0</v>
      </c>
      <c r="G16">
        <v>0</v>
      </c>
      <c r="H16">
        <f>0</f>
        <v>0</v>
      </c>
      <c r="I16">
        <f t="shared" si="2"/>
        <v>7.7033172469844077E-2</v>
      </c>
      <c r="J16">
        <f t="shared" si="6"/>
        <v>8.2378802030137477E-3</v>
      </c>
      <c r="K16">
        <f t="shared" si="0"/>
        <v>-2145.1584646075421</v>
      </c>
      <c r="L16">
        <f t="shared" si="3"/>
        <v>8.9892071178429269</v>
      </c>
      <c r="M16" cm="1">
        <f t="array" ref="M16">EXP(SUMPRODUCT(TRANSPOSE(E$1:E$6),C16:H16))</f>
        <v>1</v>
      </c>
      <c r="N16">
        <f t="shared" si="4"/>
        <v>411.89401015068739</v>
      </c>
      <c r="O16">
        <f t="shared" si="1"/>
        <v>7.8536890043204938E-2</v>
      </c>
    </row>
    <row r="17" spans="1:15" x14ac:dyDescent="0.2">
      <c r="A17">
        <f t="shared" si="5"/>
        <v>6</v>
      </c>
      <c r="B17">
        <v>332</v>
      </c>
      <c r="C17">
        <f>0</f>
        <v>0</v>
      </c>
      <c r="D17">
        <v>0</v>
      </c>
      <c r="E17">
        <f>0</f>
        <v>0</v>
      </c>
      <c r="F17">
        <f>0</f>
        <v>0</v>
      </c>
      <c r="G17">
        <v>0</v>
      </c>
      <c r="H17">
        <f>0</f>
        <v>0</v>
      </c>
      <c r="I17">
        <f t="shared" si="2"/>
        <v>8.5064583784554823E-2</v>
      </c>
      <c r="J17">
        <f t="shared" si="6"/>
        <v>8.0314113147107458E-3</v>
      </c>
      <c r="K17">
        <f t="shared" si="0"/>
        <v>-1601.6991437217139</v>
      </c>
      <c r="L17">
        <f t="shared" si="3"/>
        <v>10.078497797053139</v>
      </c>
      <c r="M17" cm="1">
        <f t="array" ref="M17">EXP(SUMPRODUCT(TRANSPOSE(E$1:E$6),C17:H17))</f>
        <v>1</v>
      </c>
      <c r="N17">
        <f t="shared" si="4"/>
        <v>401.57056573553729</v>
      </c>
      <c r="O17">
        <f t="shared" si="1"/>
        <v>0.20954989679378699</v>
      </c>
    </row>
    <row r="18" spans="1:15" x14ac:dyDescent="0.2">
      <c r="A18">
        <f t="shared" si="5"/>
        <v>7</v>
      </c>
      <c r="B18">
        <v>318</v>
      </c>
      <c r="C18">
        <f>0</f>
        <v>0</v>
      </c>
      <c r="D18">
        <v>0</v>
      </c>
      <c r="E18">
        <f>0</f>
        <v>0</v>
      </c>
      <c r="F18">
        <f>0</f>
        <v>0</v>
      </c>
      <c r="G18">
        <v>0</v>
      </c>
      <c r="H18">
        <f>0</f>
        <v>0</v>
      </c>
      <c r="I18">
        <f t="shared" si="2"/>
        <v>9.2884796257683963E-2</v>
      </c>
      <c r="J18">
        <f t="shared" si="6"/>
        <v>7.82021247312914E-3</v>
      </c>
      <c r="K18">
        <f t="shared" si="0"/>
        <v>-1542.6318502728554</v>
      </c>
      <c r="L18">
        <f t="shared" si="3"/>
        <v>11.173607443948569</v>
      </c>
      <c r="M18" cm="1">
        <f t="array" ref="M18">EXP(SUMPRODUCT(TRANSPOSE(E$1:E$6),C18:H18))</f>
        <v>1</v>
      </c>
      <c r="N18">
        <f t="shared" si="4"/>
        <v>391.01062365645703</v>
      </c>
      <c r="O18">
        <f t="shared" si="1"/>
        <v>0.2295931561523806</v>
      </c>
    </row>
    <row r="19" spans="1:15" x14ac:dyDescent="0.2">
      <c r="A19">
        <f t="shared" si="5"/>
        <v>8</v>
      </c>
      <c r="B19">
        <v>491</v>
      </c>
      <c r="C19">
        <f>0</f>
        <v>0</v>
      </c>
      <c r="D19">
        <f>1</f>
        <v>1</v>
      </c>
      <c r="E19">
        <f>0</f>
        <v>0</v>
      </c>
      <c r="F19">
        <f>0</f>
        <v>0</v>
      </c>
      <c r="G19">
        <v>0</v>
      </c>
      <c r="H19">
        <f>0</f>
        <v>0</v>
      </c>
      <c r="I19">
        <f t="shared" si="2"/>
        <v>0.1049447790693445</v>
      </c>
      <c r="J19">
        <f t="shared" si="6"/>
        <v>1.2059982811660541E-2</v>
      </c>
      <c r="K19">
        <f t="shared" si="0"/>
        <v>-2169.1704938435028</v>
      </c>
      <c r="L19">
        <f t="shared" si="3"/>
        <v>12.934418573452747</v>
      </c>
      <c r="M19" cm="1">
        <f t="array" ref="M19">EXP(SUMPRODUCT(TRANSPOSE(E$1:E$6),C19:H19))</f>
        <v>1.6005687395211354</v>
      </c>
      <c r="N19">
        <f t="shared" si="4"/>
        <v>602.99914058302704</v>
      </c>
      <c r="O19">
        <f t="shared" si="1"/>
        <v>0.2281041559735785</v>
      </c>
    </row>
    <row r="20" spans="1:15" x14ac:dyDescent="0.2">
      <c r="A20">
        <f t="shared" si="5"/>
        <v>9</v>
      </c>
      <c r="B20">
        <v>532</v>
      </c>
      <c r="C20">
        <f>0</f>
        <v>0</v>
      </c>
      <c r="D20" s="3">
        <f>0</f>
        <v>0</v>
      </c>
      <c r="E20">
        <f>1</f>
        <v>1</v>
      </c>
      <c r="F20">
        <f>0</f>
        <v>0</v>
      </c>
      <c r="G20">
        <v>0</v>
      </c>
      <c r="H20">
        <f>0</f>
        <v>0</v>
      </c>
      <c r="I20">
        <f t="shared" si="2"/>
        <v>0.12190612513029683</v>
      </c>
      <c r="J20">
        <f t="shared" si="6"/>
        <v>1.6961346060952329E-2</v>
      </c>
      <c r="K20">
        <f t="shared" si="0"/>
        <v>-2168.8673276020841</v>
      </c>
      <c r="L20">
        <f t="shared" si="3"/>
        <v>15.57530750039375</v>
      </c>
      <c r="M20" cm="1">
        <f t="array" ref="M20">EXP(SUMPRODUCT(TRANSPOSE(E$1:E$6),C20:H20))</f>
        <v>2.3910014076039285</v>
      </c>
      <c r="N20">
        <f t="shared" si="4"/>
        <v>848.06730304761641</v>
      </c>
      <c r="O20">
        <f t="shared" si="1"/>
        <v>0.59411147189401581</v>
      </c>
    </row>
    <row r="21" spans="1:15" x14ac:dyDescent="0.2">
      <c r="A21">
        <f t="shared" si="5"/>
        <v>10</v>
      </c>
      <c r="B21">
        <v>344</v>
      </c>
      <c r="C21">
        <f>0</f>
        <v>0</v>
      </c>
      <c r="D21">
        <v>0</v>
      </c>
      <c r="E21">
        <f>0</f>
        <v>0</v>
      </c>
      <c r="F21">
        <f>1</f>
        <v>1</v>
      </c>
      <c r="G21">
        <v>0</v>
      </c>
      <c r="H21">
        <v>1</v>
      </c>
      <c r="I21">
        <f t="shared" si="2"/>
        <v>0.13039191061172459</v>
      </c>
      <c r="J21">
        <f t="shared" si="6"/>
        <v>8.4857854814277545E-3</v>
      </c>
      <c r="K21">
        <f t="shared" si="0"/>
        <v>-1640.6608072030606</v>
      </c>
      <c r="L21">
        <f t="shared" si="3"/>
        <v>16.977354344243047</v>
      </c>
      <c r="M21" cm="1">
        <f t="array" ref="M21">EXP(SUMPRODUCT(TRANSPOSE(E$1:E$6),C21:H21))</f>
        <v>1.2648925203647376</v>
      </c>
      <c r="N21">
        <f t="shared" si="4"/>
        <v>424.28927407138769</v>
      </c>
      <c r="O21">
        <f t="shared" si="1"/>
        <v>0.23339905253310375</v>
      </c>
    </row>
    <row r="22" spans="1:15" x14ac:dyDescent="0.2">
      <c r="A22">
        <f t="shared" si="5"/>
        <v>11</v>
      </c>
      <c r="B22">
        <v>757</v>
      </c>
      <c r="C22">
        <f>0</f>
        <v>0</v>
      </c>
      <c r="D22">
        <v>0</v>
      </c>
      <c r="E22">
        <f>0</f>
        <v>0</v>
      </c>
      <c r="F22">
        <f>0</f>
        <v>0</v>
      </c>
      <c r="G22">
        <v>1</v>
      </c>
      <c r="H22">
        <f>0</f>
        <v>0</v>
      </c>
      <c r="I22">
        <f t="shared" si="2"/>
        <v>0.14427948331298243</v>
      </c>
      <c r="J22">
        <f t="shared" si="6"/>
        <v>1.3887572701257844E-2</v>
      </c>
      <c r="K22">
        <f t="shared" si="0"/>
        <v>-3237.5079929851308</v>
      </c>
      <c r="L22">
        <f t="shared" si="3"/>
        <v>19.40382936836652</v>
      </c>
      <c r="M22" cm="1">
        <f t="array" ref="M22">EXP(SUMPRODUCT(TRANSPOSE(E$1:E$6),C22:H22))</f>
        <v>2.1821405815838508</v>
      </c>
      <c r="N22">
        <f t="shared" si="4"/>
        <v>694.37863506289216</v>
      </c>
      <c r="O22">
        <f t="shared" si="1"/>
        <v>8.2723071251133207E-2</v>
      </c>
    </row>
    <row r="23" spans="1:15" x14ac:dyDescent="0.2">
      <c r="A23">
        <f t="shared" si="5"/>
        <v>12</v>
      </c>
      <c r="B23">
        <v>679</v>
      </c>
      <c r="C23">
        <f>0</f>
        <v>0</v>
      </c>
      <c r="D23">
        <v>0</v>
      </c>
      <c r="E23">
        <f>0</f>
        <v>0</v>
      </c>
      <c r="F23">
        <f>0</f>
        <v>0</v>
      </c>
      <c r="G23">
        <v>0</v>
      </c>
      <c r="H23">
        <f>0</f>
        <v>0</v>
      </c>
      <c r="I23">
        <f t="shared" si="2"/>
        <v>0.15033865715140593</v>
      </c>
      <c r="J23">
        <f t="shared" si="6"/>
        <v>6.0591738384234983E-3</v>
      </c>
      <c r="K23">
        <f t="shared" si="0"/>
        <v>-3467.0974547532737</v>
      </c>
      <c r="L23">
        <f t="shared" si="3"/>
        <v>20.519025110761589</v>
      </c>
      <c r="M23" cm="1">
        <f t="array" ref="M23">EXP(SUMPRODUCT(TRANSPOSE(E$1:E$6),C23:H23))</f>
        <v>1</v>
      </c>
      <c r="N23">
        <f t="shared" si="4"/>
        <v>302.95869192117493</v>
      </c>
      <c r="O23">
        <f t="shared" si="1"/>
        <v>0.55381635946807817</v>
      </c>
    </row>
    <row r="24" spans="1:15" x14ac:dyDescent="0.2">
      <c r="A24">
        <f t="shared" si="5"/>
        <v>13</v>
      </c>
      <c r="B24">
        <v>616</v>
      </c>
      <c r="C24">
        <f>0</f>
        <v>0</v>
      </c>
      <c r="D24">
        <v>0</v>
      </c>
      <c r="E24">
        <f>0</f>
        <v>0</v>
      </c>
      <c r="F24">
        <f>0</f>
        <v>0</v>
      </c>
      <c r="G24">
        <v>0</v>
      </c>
      <c r="H24">
        <f>0</f>
        <v>0</v>
      </c>
      <c r="I24">
        <f t="shared" si="2"/>
        <v>0.15621852911524989</v>
      </c>
      <c r="J24">
        <f t="shared" si="6"/>
        <v>5.8798719638439578E-3</v>
      </c>
      <c r="K24">
        <f t="shared" si="0"/>
        <v>-3163.9116999737307</v>
      </c>
      <c r="L24">
        <f t="shared" si="3"/>
        <v>21.63718528937445</v>
      </c>
      <c r="M24" cm="1">
        <f t="array" ref="M24">EXP(SUMPRODUCT(TRANSPOSE(E$1:E$6),C24:H24))</f>
        <v>1</v>
      </c>
      <c r="N24">
        <f t="shared" si="4"/>
        <v>293.99359819219791</v>
      </c>
      <c r="O24">
        <f t="shared" si="1"/>
        <v>0.52273766527240595</v>
      </c>
    </row>
    <row r="25" spans="1:15" x14ac:dyDescent="0.2">
      <c r="A25">
        <f t="shared" si="5"/>
        <v>14</v>
      </c>
      <c r="B25">
        <v>605</v>
      </c>
      <c r="C25">
        <f>0</f>
        <v>0</v>
      </c>
      <c r="D25">
        <v>0</v>
      </c>
      <c r="E25">
        <f>0</f>
        <v>0</v>
      </c>
      <c r="F25">
        <f>0</f>
        <v>0</v>
      </c>
      <c r="G25">
        <v>0</v>
      </c>
      <c r="H25">
        <f>0</f>
        <v>0</v>
      </c>
      <c r="I25">
        <f t="shared" si="2"/>
        <v>0.16192276094653282</v>
      </c>
      <c r="J25">
        <f t="shared" si="6"/>
        <v>5.7042318312829354E-3</v>
      </c>
      <c r="K25">
        <f t="shared" si="0"/>
        <v>-3125.7609066031264</v>
      </c>
      <c r="L25">
        <f t="shared" si="3"/>
        <v>22.75808839973535</v>
      </c>
      <c r="M25" cm="1">
        <f t="array" ref="M25">EXP(SUMPRODUCT(TRANSPOSE(E$1:E$6),C25:H25))</f>
        <v>1</v>
      </c>
      <c r="N25">
        <f t="shared" si="4"/>
        <v>285.21159156414677</v>
      </c>
      <c r="O25">
        <f t="shared" si="1"/>
        <v>0.52857588171215408</v>
      </c>
    </row>
    <row r="26" spans="1:15" x14ac:dyDescent="0.2">
      <c r="A26">
        <f t="shared" si="5"/>
        <v>15</v>
      </c>
      <c r="B26">
        <v>653</v>
      </c>
      <c r="C26">
        <f>0</f>
        <v>0</v>
      </c>
      <c r="D26">
        <f>1</f>
        <v>1</v>
      </c>
      <c r="E26">
        <f>0</f>
        <v>0</v>
      </c>
      <c r="F26">
        <f>0</f>
        <v>0</v>
      </c>
      <c r="G26">
        <v>0</v>
      </c>
      <c r="H26">
        <f>0</f>
        <v>0</v>
      </c>
      <c r="I26">
        <f t="shared" si="2"/>
        <v>0.17069139763888894</v>
      </c>
      <c r="J26">
        <f t="shared" si="6"/>
        <v>8.7686366923561132E-3</v>
      </c>
      <c r="K26">
        <f t="shared" si="0"/>
        <v>-3092.9827801770011</v>
      </c>
      <c r="L26">
        <f t="shared" si="3"/>
        <v>24.556256633537537</v>
      </c>
      <c r="M26" cm="1">
        <f t="array" ref="M26">EXP(SUMPRODUCT(TRANSPOSE(E$1:E$6),C26:H26))</f>
        <v>1.6005687395211354</v>
      </c>
      <c r="N26">
        <f t="shared" si="4"/>
        <v>438.43183461780563</v>
      </c>
      <c r="O26">
        <f t="shared" si="1"/>
        <v>0.32858830839539721</v>
      </c>
    </row>
    <row r="27" spans="1:15" x14ac:dyDescent="0.2">
      <c r="A27">
        <f t="shared" si="5"/>
        <v>16</v>
      </c>
      <c r="B27">
        <v>654</v>
      </c>
      <c r="C27">
        <f>0</f>
        <v>0</v>
      </c>
      <c r="D27" s="3">
        <f>0</f>
        <v>0</v>
      </c>
      <c r="E27">
        <f>1</f>
        <v>1</v>
      </c>
      <c r="F27">
        <f>0</f>
        <v>0</v>
      </c>
      <c r="G27">
        <v>0</v>
      </c>
      <c r="H27">
        <f>0</f>
        <v>0</v>
      </c>
      <c r="I27">
        <f t="shared" si="2"/>
        <v>0.18298491614021206</v>
      </c>
      <c r="J27">
        <f t="shared" si="6"/>
        <v>1.2293518501323125E-2</v>
      </c>
      <c r="K27">
        <f t="shared" si="0"/>
        <v>-2876.7387517185166</v>
      </c>
      <c r="L27">
        <f t="shared" si="3"/>
        <v>27.248149540350553</v>
      </c>
      <c r="M27" cm="1">
        <f t="array" ref="M27">EXP(SUMPRODUCT(TRANSPOSE(E$1:E$6),C27:H27))</f>
        <v>2.3910014076039285</v>
      </c>
      <c r="N27">
        <f t="shared" si="4"/>
        <v>614.67592506615631</v>
      </c>
      <c r="O27">
        <f t="shared" si="1"/>
        <v>6.0128554944715119E-2</v>
      </c>
    </row>
    <row r="28" spans="1:15" x14ac:dyDescent="0.2">
      <c r="A28">
        <f t="shared" si="5"/>
        <v>17</v>
      </c>
      <c r="B28">
        <v>394</v>
      </c>
      <c r="C28">
        <f>0</f>
        <v>0</v>
      </c>
      <c r="D28">
        <v>0</v>
      </c>
      <c r="E28">
        <f>0</f>
        <v>0</v>
      </c>
      <c r="F28">
        <f>1</f>
        <v>1</v>
      </c>
      <c r="G28">
        <v>0</v>
      </c>
      <c r="H28">
        <v>1</v>
      </c>
      <c r="I28">
        <f t="shared" si="2"/>
        <v>0.18911897807287159</v>
      </c>
      <c r="J28">
        <f t="shared" si="6"/>
        <v>6.1340619326595291E-3</v>
      </c>
      <c r="K28">
        <f t="shared" si="0"/>
        <v>-2006.9958579885777</v>
      </c>
      <c r="L28">
        <f t="shared" si="3"/>
        <v>28.675057063379462</v>
      </c>
      <c r="M28" cm="1">
        <f t="array" ref="M28">EXP(SUMPRODUCT(TRANSPOSE(E$1:E$6),C28:H28))</f>
        <v>1.2648925203647376</v>
      </c>
      <c r="N28">
        <f t="shared" si="4"/>
        <v>306.70309663297644</v>
      </c>
      <c r="O28">
        <f t="shared" si="1"/>
        <v>0.22156574458635422</v>
      </c>
    </row>
    <row r="29" spans="1:15" x14ac:dyDescent="0.2">
      <c r="A29">
        <f t="shared" si="5"/>
        <v>18</v>
      </c>
      <c r="B29">
        <v>502</v>
      </c>
      <c r="C29">
        <f>0</f>
        <v>0</v>
      </c>
      <c r="D29">
        <v>0</v>
      </c>
      <c r="E29">
        <f>0</f>
        <v>0</v>
      </c>
      <c r="F29">
        <f>0</f>
        <v>0</v>
      </c>
      <c r="G29">
        <v>1</v>
      </c>
      <c r="H29">
        <f>0</f>
        <v>0</v>
      </c>
      <c r="I29">
        <f t="shared" si="2"/>
        <v>0.199135168570541</v>
      </c>
      <c r="J29">
        <f t="shared" si="6"/>
        <v>1.0016190497669414E-2</v>
      </c>
      <c r="K29">
        <f t="shared" si="0"/>
        <v>-2310.9833276255663</v>
      </c>
      <c r="L29">
        <f t="shared" si="3"/>
        <v>31.141313818487522</v>
      </c>
      <c r="M29" cm="1">
        <f t="array" ref="M29">EXP(SUMPRODUCT(TRANSPOSE(E$1:E$6),C29:H29))</f>
        <v>2.1821405815838508</v>
      </c>
      <c r="N29">
        <f t="shared" si="4"/>
        <v>500.80952488347071</v>
      </c>
      <c r="O29">
        <f t="shared" si="1"/>
        <v>2.3714643755563449E-3</v>
      </c>
    </row>
    <row r="30" spans="1:15" x14ac:dyDescent="0.2">
      <c r="A30">
        <f t="shared" si="5"/>
        <v>19</v>
      </c>
      <c r="B30">
        <v>348</v>
      </c>
      <c r="C30">
        <f>0</f>
        <v>0</v>
      </c>
      <c r="D30">
        <v>0</v>
      </c>
      <c r="E30">
        <f>0</f>
        <v>0</v>
      </c>
      <c r="F30">
        <f>0</f>
        <v>0</v>
      </c>
      <c r="G30">
        <v>0</v>
      </c>
      <c r="H30">
        <f>0</f>
        <v>0</v>
      </c>
      <c r="I30">
        <f t="shared" si="2"/>
        <v>0.20349667294653323</v>
      </c>
      <c r="J30">
        <f t="shared" si="6"/>
        <v>4.3615043759922256E-3</v>
      </c>
      <c r="K30">
        <f t="shared" si="0"/>
        <v>-1891.3585077875225</v>
      </c>
      <c r="L30">
        <f t="shared" si="3"/>
        <v>32.273515215980353</v>
      </c>
      <c r="M30" cm="1">
        <f t="array" ref="M30">EXP(SUMPRODUCT(TRANSPOSE(E$1:E$6),C30:H30))</f>
        <v>1</v>
      </c>
      <c r="N30">
        <f t="shared" si="4"/>
        <v>218.07521879961129</v>
      </c>
      <c r="O30">
        <f t="shared" si="1"/>
        <v>0.37334707241491005</v>
      </c>
    </row>
    <row r="31" spans="1:15" x14ac:dyDescent="0.2">
      <c r="A31">
        <f t="shared" si="5"/>
        <v>20</v>
      </c>
      <c r="B31">
        <v>238</v>
      </c>
      <c r="C31">
        <f>0</f>
        <v>0</v>
      </c>
      <c r="D31">
        <v>0</v>
      </c>
      <c r="E31">
        <f>0</f>
        <v>0</v>
      </c>
      <c r="F31">
        <f>0</f>
        <v>0</v>
      </c>
      <c r="G31">
        <v>0</v>
      </c>
      <c r="H31">
        <f>0</f>
        <v>0</v>
      </c>
      <c r="I31">
        <f t="shared" si="2"/>
        <v>0.20772293111249515</v>
      </c>
      <c r="J31">
        <f t="shared" si="6"/>
        <v>4.2262581659619214E-3</v>
      </c>
      <c r="K31">
        <f t="shared" si="0"/>
        <v>-1301.0123086749886</v>
      </c>
      <c r="L31">
        <f t="shared" si="3"/>
        <v>33.407615204323001</v>
      </c>
      <c r="M31" cm="1">
        <f t="array" ref="M31">EXP(SUMPRODUCT(TRANSPOSE(E$1:E$6),C31:H31))</f>
        <v>1</v>
      </c>
      <c r="N31">
        <f t="shared" si="4"/>
        <v>211.31290829809606</v>
      </c>
      <c r="O31">
        <f t="shared" si="1"/>
        <v>0.11213063740295773</v>
      </c>
    </row>
    <row r="32" spans="1:15" x14ac:dyDescent="0.2">
      <c r="A32">
        <f t="shared" si="5"/>
        <v>21</v>
      </c>
      <c r="B32">
        <v>204</v>
      </c>
      <c r="C32">
        <f>0</f>
        <v>0</v>
      </c>
      <c r="D32">
        <v>0</v>
      </c>
      <c r="E32">
        <f>0</f>
        <v>0</v>
      </c>
      <c r="F32">
        <f>0</f>
        <v>0</v>
      </c>
      <c r="G32">
        <v>0</v>
      </c>
      <c r="H32">
        <f>0</f>
        <v>0</v>
      </c>
      <c r="I32">
        <f t="shared" si="2"/>
        <v>0.21181757145677255</v>
      </c>
      <c r="J32">
        <f t="shared" si="6"/>
        <v>4.0946403442773949E-3</v>
      </c>
      <c r="K32">
        <f t="shared" si="0"/>
        <v>-1121.6075842840976</v>
      </c>
      <c r="L32">
        <f t="shared" si="3"/>
        <v>34.543521722617079</v>
      </c>
      <c r="M32" cm="1">
        <f t="array" ref="M32">EXP(SUMPRODUCT(TRANSPOSE(E$1:E$6),C32:H32))</f>
        <v>1</v>
      </c>
      <c r="N32">
        <f t="shared" si="4"/>
        <v>204.73201721386974</v>
      </c>
      <c r="O32">
        <f t="shared" si="1"/>
        <v>3.5883196758320526E-3</v>
      </c>
    </row>
    <row r="33" spans="1:15" x14ac:dyDescent="0.2">
      <c r="A33">
        <f t="shared" si="5"/>
        <v>22</v>
      </c>
      <c r="B33">
        <v>326</v>
      </c>
      <c r="C33">
        <f>0</f>
        <v>0</v>
      </c>
      <c r="D33">
        <f>1</f>
        <v>1</v>
      </c>
      <c r="E33">
        <f>0</f>
        <v>0</v>
      </c>
      <c r="F33">
        <f>0</f>
        <v>0</v>
      </c>
      <c r="G33">
        <v>0</v>
      </c>
      <c r="H33">
        <f>0</f>
        <v>0</v>
      </c>
      <c r="I33">
        <f t="shared" si="2"/>
        <v>0.21810368460763246</v>
      </c>
      <c r="J33">
        <f t="shared" si="6"/>
        <v>6.2861131508599177E-3</v>
      </c>
      <c r="K33">
        <f t="shared" si="0"/>
        <v>-1652.628422942299</v>
      </c>
      <c r="L33">
        <f t="shared" si="3"/>
        <v>36.364376149513994</v>
      </c>
      <c r="M33" cm="1">
        <f t="array" ref="M33">EXP(SUMPRODUCT(TRANSPOSE(E$1:E$6),C33:H33))</f>
        <v>1.6005687395211354</v>
      </c>
      <c r="N33">
        <f t="shared" si="4"/>
        <v>314.3056575429959</v>
      </c>
      <c r="O33">
        <f t="shared" si="1"/>
        <v>3.5872216125779441E-2</v>
      </c>
    </row>
    <row r="34" spans="1:15" x14ac:dyDescent="0.2">
      <c r="A34">
        <f t="shared" si="5"/>
        <v>23</v>
      </c>
      <c r="B34">
        <v>464</v>
      </c>
      <c r="C34">
        <f>0</f>
        <v>0</v>
      </c>
      <c r="D34" s="3">
        <f>0</f>
        <v>0</v>
      </c>
      <c r="E34">
        <f>1</f>
        <v>1</v>
      </c>
      <c r="F34">
        <f>0</f>
        <v>0</v>
      </c>
      <c r="G34">
        <v>0</v>
      </c>
      <c r="H34">
        <f>0</f>
        <v>0</v>
      </c>
      <c r="I34">
        <f t="shared" si="2"/>
        <v>0.22690374633651075</v>
      </c>
      <c r="J34">
        <f t="shared" si="6"/>
        <v>8.800061728878289E-3</v>
      </c>
      <c r="K34">
        <f t="shared" si="0"/>
        <v>-2196.1103958950762</v>
      </c>
      <c r="L34">
        <f t="shared" si="3"/>
        <v>39.08838859882993</v>
      </c>
      <c r="M34" cm="1">
        <f t="array" ref="M34">EXP(SUMPRODUCT(TRANSPOSE(E$1:E$6),C34:H34))</f>
        <v>2.3910014076039285</v>
      </c>
      <c r="N34">
        <f t="shared" si="4"/>
        <v>440.00308644391447</v>
      </c>
      <c r="O34">
        <f t="shared" si="1"/>
        <v>5.1717486112253297E-2</v>
      </c>
    </row>
    <row r="35" spans="1:15" x14ac:dyDescent="0.2">
      <c r="A35">
        <f t="shared" si="5"/>
        <v>24</v>
      </c>
      <c r="B35">
        <v>275</v>
      </c>
      <c r="C35">
        <f>0</f>
        <v>0</v>
      </c>
      <c r="D35">
        <v>0</v>
      </c>
      <c r="E35">
        <f>0</f>
        <v>0</v>
      </c>
      <c r="F35">
        <f>1</f>
        <v>1</v>
      </c>
      <c r="G35">
        <v>0</v>
      </c>
      <c r="H35">
        <f>0</f>
        <v>0</v>
      </c>
      <c r="I35">
        <f t="shared" si="2"/>
        <v>0.2334281862365688</v>
      </c>
      <c r="J35">
        <f t="shared" si="6"/>
        <v>6.5244399000580489E-3</v>
      </c>
      <c r="K35">
        <f t="shared" si="0"/>
        <v>-1383.8550463455649</v>
      </c>
      <c r="L35">
        <f t="shared" si="3"/>
        <v>41.258195756543472</v>
      </c>
      <c r="M35" cm="1">
        <f t="array" ref="M35">EXP(SUMPRODUCT(TRANSPOSE(E$1:E$6),C35:H35))</f>
        <v>1.9019139250280117</v>
      </c>
      <c r="N35">
        <f t="shared" si="4"/>
        <v>326.22199500290242</v>
      </c>
      <c r="O35">
        <f t="shared" si="1"/>
        <v>0.18626180001055426</v>
      </c>
    </row>
    <row r="36" spans="1:15" x14ac:dyDescent="0.2">
      <c r="A36">
        <f t="shared" si="5"/>
        <v>25</v>
      </c>
      <c r="B36">
        <v>71</v>
      </c>
      <c r="C36">
        <f>0</f>
        <v>0</v>
      </c>
      <c r="D36">
        <v>0</v>
      </c>
      <c r="E36">
        <f>0</f>
        <v>0</v>
      </c>
      <c r="F36">
        <f>0</f>
        <v>0</v>
      </c>
      <c r="G36">
        <v>0</v>
      </c>
      <c r="H36">
        <f>0</f>
        <v>0</v>
      </c>
      <c r="I36">
        <f t="shared" si="2"/>
        <v>0.2367002246707714</v>
      </c>
      <c r="J36">
        <f t="shared" si="6"/>
        <v>3.2720384342025954E-3</v>
      </c>
      <c r="K36">
        <f t="shared" si="0"/>
        <v>-406.28629008804938</v>
      </c>
      <c r="L36">
        <f t="shared" si="3"/>
        <v>42.40056432480268</v>
      </c>
      <c r="M36" cm="1">
        <f t="array" ref="M36">EXP(SUMPRODUCT(TRANSPOSE(E$1:E$6),C36:H36))</f>
        <v>1</v>
      </c>
      <c r="N36">
        <f t="shared" si="4"/>
        <v>163.60192171012977</v>
      </c>
      <c r="O36">
        <f t="shared" si="1"/>
        <v>1.3042524184525319</v>
      </c>
    </row>
    <row r="37" spans="1:15" x14ac:dyDescent="0.2">
      <c r="A37">
        <f t="shared" si="5"/>
        <v>26</v>
      </c>
      <c r="B37">
        <v>84</v>
      </c>
      <c r="C37">
        <f>0</f>
        <v>0</v>
      </c>
      <c r="D37">
        <v>0</v>
      </c>
      <c r="E37">
        <f>0</f>
        <v>0</v>
      </c>
      <c r="F37">
        <f>0</f>
        <v>0</v>
      </c>
      <c r="G37">
        <v>0</v>
      </c>
      <c r="H37">
        <f>0</f>
        <v>0</v>
      </c>
      <c r="I37">
        <f t="shared" si="2"/>
        <v>0.23986860194519857</v>
      </c>
      <c r="J37">
        <f t="shared" si="6"/>
        <v>3.1683772744271754E-3</v>
      </c>
      <c r="K37">
        <f t="shared" si="0"/>
        <v>-483.38100072952329</v>
      </c>
      <c r="L37">
        <f t="shared" si="3"/>
        <v>43.544388206972556</v>
      </c>
      <c r="M37" cm="1">
        <f t="array" ref="M37">EXP(SUMPRODUCT(TRANSPOSE(E$1:E$6),C37:H37))</f>
        <v>1</v>
      </c>
      <c r="N37">
        <f t="shared" si="4"/>
        <v>158.41886372135878</v>
      </c>
      <c r="O37">
        <f t="shared" si="1"/>
        <v>0.8859388538256997</v>
      </c>
    </row>
    <row r="38" spans="1:15" x14ac:dyDescent="0.2">
      <c r="A38">
        <f t="shared" si="5"/>
        <v>27</v>
      </c>
      <c r="B38">
        <v>59</v>
      </c>
      <c r="C38">
        <f>0</f>
        <v>0</v>
      </c>
      <c r="D38">
        <v>0</v>
      </c>
      <c r="E38">
        <f>0</f>
        <v>0</v>
      </c>
      <c r="F38">
        <f>0</f>
        <v>0</v>
      </c>
      <c r="G38">
        <v>0</v>
      </c>
      <c r="H38">
        <f>0</f>
        <v>0</v>
      </c>
      <c r="I38">
        <f t="shared" si="2"/>
        <v>0.24293632355109296</v>
      </c>
      <c r="J38">
        <f t="shared" si="6"/>
        <v>3.0677216058943857E-3</v>
      </c>
      <c r="K38">
        <f t="shared" si="0"/>
        <v>-341.42238830886765</v>
      </c>
      <c r="L38">
        <f t="shared" si="3"/>
        <v>44.68961315002926</v>
      </c>
      <c r="M38" cm="1">
        <f t="array" ref="M38">EXP(SUMPRODUCT(TRANSPOSE(E$1:E$6),C38:H38))</f>
        <v>1</v>
      </c>
      <c r="N38">
        <f t="shared" si="4"/>
        <v>153.38608029471928</v>
      </c>
      <c r="O38">
        <f t="shared" si="1"/>
        <v>1.5997640727918521</v>
      </c>
    </row>
    <row r="39" spans="1:15" x14ac:dyDescent="0.2">
      <c r="A39">
        <f t="shared" si="5"/>
        <v>28</v>
      </c>
      <c r="B39">
        <v>51</v>
      </c>
      <c r="C39">
        <f>0</f>
        <v>0</v>
      </c>
      <c r="D39">
        <v>0</v>
      </c>
      <c r="E39">
        <f>0</f>
        <v>0</v>
      </c>
      <c r="F39">
        <f>0</f>
        <v>0</v>
      </c>
      <c r="G39">
        <v>0</v>
      </c>
      <c r="H39">
        <f>0</f>
        <v>0</v>
      </c>
      <c r="I39">
        <f t="shared" si="2"/>
        <v>0.24590633282021215</v>
      </c>
      <c r="J39">
        <f t="shared" si="6"/>
        <v>2.9700092691191948E-3</v>
      </c>
      <c r="K39">
        <f t="shared" si="0"/>
        <v>-296.77870046809909</v>
      </c>
      <c r="L39">
        <f t="shared" si="3"/>
        <v>45.83618886092593</v>
      </c>
      <c r="M39" cm="1">
        <f t="array" ref="M39">EXP(SUMPRODUCT(TRANSPOSE(E$1:E$6),C39:H39))</f>
        <v>1</v>
      </c>
      <c r="N39">
        <f t="shared" si="4"/>
        <v>148.50046345595973</v>
      </c>
      <c r="O39">
        <f t="shared" si="1"/>
        <v>1.9117737932541123</v>
      </c>
    </row>
    <row r="40" spans="1:15" x14ac:dyDescent="0.2">
      <c r="A40">
        <f t="shared" si="5"/>
        <v>29</v>
      </c>
      <c r="B40">
        <v>136</v>
      </c>
      <c r="C40">
        <f>0</f>
        <v>0</v>
      </c>
      <c r="D40">
        <f>1</f>
        <v>1</v>
      </c>
      <c r="E40">
        <f>0</f>
        <v>0</v>
      </c>
      <c r="F40">
        <f>0</f>
        <v>0</v>
      </c>
      <c r="G40">
        <v>0</v>
      </c>
      <c r="H40">
        <f>0</f>
        <v>0</v>
      </c>
      <c r="I40">
        <f t="shared" si="2"/>
        <v>0.2504623778085705</v>
      </c>
      <c r="J40">
        <f t="shared" si="6"/>
        <v>4.5560449883583487E-3</v>
      </c>
      <c r="K40">
        <f t="shared" si="0"/>
        <v>-733.21684881257966</v>
      </c>
      <c r="L40">
        <f t="shared" si="3"/>
        <v>47.673449265912474</v>
      </c>
      <c r="M40" cm="1">
        <f t="array" ref="M40">EXP(SUMPRODUCT(TRANSPOSE(E$1:E$6),C40:H40))</f>
        <v>1.6005687395211354</v>
      </c>
      <c r="N40">
        <f t="shared" si="4"/>
        <v>227.80224941791744</v>
      </c>
      <c r="O40">
        <f t="shared" si="1"/>
        <v>0.67501653983762822</v>
      </c>
    </row>
    <row r="41" spans="1:15" x14ac:dyDescent="0.2">
      <c r="A41">
        <f t="shared" si="5"/>
        <v>30</v>
      </c>
      <c r="B41">
        <v>276</v>
      </c>
      <c r="C41">
        <f>0</f>
        <v>0</v>
      </c>
      <c r="D41" s="3">
        <f>0</f>
        <v>0</v>
      </c>
      <c r="E41">
        <f>1</f>
        <v>1</v>
      </c>
      <c r="F41">
        <f>0</f>
        <v>0</v>
      </c>
      <c r="G41">
        <v>0</v>
      </c>
      <c r="H41">
        <f>0</f>
        <v>0</v>
      </c>
      <c r="I41">
        <f t="shared" si="2"/>
        <v>0.25683453711793597</v>
      </c>
      <c r="J41">
        <f t="shared" si="6"/>
        <v>6.372159309365466E-3</v>
      </c>
      <c r="K41">
        <f t="shared" si="0"/>
        <v>-1395.4054604744747</v>
      </c>
      <c r="L41">
        <f t="shared" si="3"/>
        <v>50.421045013050019</v>
      </c>
      <c r="M41" cm="1">
        <f t="array" ref="M41">EXP(SUMPRODUCT(TRANSPOSE(E$1:E$6),C41:H41))</f>
        <v>2.3910014076039285</v>
      </c>
      <c r="N41">
        <f t="shared" si="4"/>
        <v>318.60796546827328</v>
      </c>
      <c r="O41">
        <f t="shared" si="1"/>
        <v>0.15437668647925101</v>
      </c>
    </row>
    <row r="42" spans="1:15" x14ac:dyDescent="0.2">
      <c r="A42">
        <f t="shared" si="5"/>
        <v>31</v>
      </c>
      <c r="B42">
        <v>228</v>
      </c>
      <c r="C42">
        <f>0</f>
        <v>0</v>
      </c>
      <c r="D42">
        <v>0</v>
      </c>
      <c r="E42">
        <f>0</f>
        <v>0</v>
      </c>
      <c r="F42">
        <f>1</f>
        <v>1</v>
      </c>
      <c r="G42">
        <v>0</v>
      </c>
      <c r="H42">
        <f>0</f>
        <v>0</v>
      </c>
      <c r="I42">
        <f t="shared" si="2"/>
        <v>0.26155449583865031</v>
      </c>
      <c r="J42">
        <f t="shared" si="6"/>
        <v>4.7199587207143456E-3</v>
      </c>
      <c r="K42">
        <f t="shared" si="0"/>
        <v>-1221.1577913078165</v>
      </c>
      <c r="L42">
        <f t="shared" si="3"/>
        <v>52.608930499044533</v>
      </c>
      <c r="M42" cm="1">
        <f t="array" ref="M42">EXP(SUMPRODUCT(TRANSPOSE(E$1:E$6),C42:H42))</f>
        <v>1.9019139250280117</v>
      </c>
      <c r="N42">
        <f t="shared" si="4"/>
        <v>235.99793603571729</v>
      </c>
      <c r="O42">
        <f t="shared" si="1"/>
        <v>3.507866682332144E-2</v>
      </c>
    </row>
    <row r="43" spans="1:15" x14ac:dyDescent="0.2">
      <c r="A43">
        <f t="shared" si="5"/>
        <v>32</v>
      </c>
      <c r="B43">
        <v>197</v>
      </c>
      <c r="C43">
        <f>0</f>
        <v>0</v>
      </c>
      <c r="D43">
        <v>0</v>
      </c>
      <c r="E43">
        <f>0</f>
        <v>0</v>
      </c>
      <c r="F43">
        <f>0</f>
        <v>0</v>
      </c>
      <c r="G43">
        <v>1</v>
      </c>
      <c r="H43">
        <f>0</f>
        <v>0</v>
      </c>
      <c r="I43">
        <f t="shared" si="2"/>
        <v>0.26661524529941377</v>
      </c>
      <c r="J43">
        <f t="shared" si="6"/>
        <v>5.0607494607634584E-3</v>
      </c>
      <c r="K43">
        <f t="shared" si="0"/>
        <v>-1041.3894162994313</v>
      </c>
      <c r="L43">
        <f t="shared" si="3"/>
        <v>55.121755898598551</v>
      </c>
      <c r="M43" cm="1">
        <f t="array" ref="M43">EXP(SUMPRODUCT(TRANSPOSE(E$1:E$6),C43:H43))</f>
        <v>2.1821405815838508</v>
      </c>
      <c r="N43">
        <f t="shared" si="4"/>
        <v>253.03747303817292</v>
      </c>
      <c r="O43">
        <f t="shared" si="1"/>
        <v>0.28445417785874577</v>
      </c>
    </row>
    <row r="44" spans="1:15" x14ac:dyDescent="0.2">
      <c r="A44">
        <f t="shared" si="5"/>
        <v>33</v>
      </c>
      <c r="B44">
        <v>64</v>
      </c>
      <c r="C44">
        <f>0</f>
        <v>0</v>
      </c>
      <c r="D44">
        <v>0</v>
      </c>
      <c r="E44">
        <f>0</f>
        <v>0</v>
      </c>
      <c r="F44">
        <f>0</f>
        <v>0</v>
      </c>
      <c r="G44">
        <v>0</v>
      </c>
      <c r="H44">
        <f>0</f>
        <v>0</v>
      </c>
      <c r="I44">
        <f t="shared" si="2"/>
        <v>0.26881504531308553</v>
      </c>
      <c r="J44">
        <f t="shared" si="6"/>
        <v>2.1998000136717599E-3</v>
      </c>
      <c r="K44">
        <f t="shared" ref="K44:K75" si="7">B44*IFERROR(LN(J44),-10000)</f>
        <v>-391.64088484008045</v>
      </c>
      <c r="L44">
        <f t="shared" si="3"/>
        <v>56.27444319731395</v>
      </c>
      <c r="M44" cm="1">
        <f t="array" ref="M44">EXP(SUMPRODUCT(TRANSPOSE(E$1:E$6),C44:H44))</f>
        <v>1</v>
      </c>
      <c r="N44">
        <f t="shared" si="4"/>
        <v>109.99000068358799</v>
      </c>
      <c r="O44">
        <f t="shared" ref="O44:O75" si="8">ABS(N44-B44)/B44</f>
        <v>0.7185937606810624</v>
      </c>
    </row>
    <row r="45" spans="1:15" x14ac:dyDescent="0.2">
      <c r="A45">
        <f t="shared" si="5"/>
        <v>34</v>
      </c>
      <c r="B45">
        <v>38</v>
      </c>
      <c r="C45">
        <f>0</f>
        <v>0</v>
      </c>
      <c r="D45">
        <v>0</v>
      </c>
      <c r="E45">
        <f>0</f>
        <v>0</v>
      </c>
      <c r="F45">
        <f>0</f>
        <v>0</v>
      </c>
      <c r="G45">
        <v>0</v>
      </c>
      <c r="H45">
        <f>0</f>
        <v>0</v>
      </c>
      <c r="I45">
        <f t="shared" si="2"/>
        <v>0.2709438635097432</v>
      </c>
      <c r="J45">
        <f t="shared" si="6"/>
        <v>2.1288181966576669E-3</v>
      </c>
      <c r="K45">
        <f t="shared" si="7"/>
        <v>-233.78315503861506</v>
      </c>
      <c r="L45">
        <f t="shared" ref="L45:L76" si="9">L44+(A45^B$2-A44^B$2)*M45</f>
        <v>57.428242669055628</v>
      </c>
      <c r="M45" cm="1">
        <f t="array" ref="M45">EXP(SUMPRODUCT(TRANSPOSE(E$1:E$6),C45:H45))</f>
        <v>1</v>
      </c>
      <c r="N45">
        <f t="shared" si="4"/>
        <v>106.44090983288335</v>
      </c>
      <c r="O45">
        <f t="shared" si="8"/>
        <v>1.8010765745495618</v>
      </c>
    </row>
    <row r="46" spans="1:15" x14ac:dyDescent="0.2">
      <c r="A46">
        <f t="shared" si="5"/>
        <v>35</v>
      </c>
      <c r="B46">
        <v>36</v>
      </c>
      <c r="C46">
        <f>0</f>
        <v>0</v>
      </c>
      <c r="D46">
        <v>0</v>
      </c>
      <c r="E46">
        <f>0</f>
        <v>0</v>
      </c>
      <c r="F46">
        <f>0</f>
        <v>0</v>
      </c>
      <c r="G46">
        <v>0</v>
      </c>
      <c r="H46">
        <f>0</f>
        <v>0</v>
      </c>
      <c r="I46">
        <f t="shared" si="2"/>
        <v>0.27300386571033552</v>
      </c>
      <c r="J46">
        <f t="shared" si="6"/>
        <v>2.0600022005923257E-3</v>
      </c>
      <c r="K46">
        <f t="shared" si="7"/>
        <v>-222.66173620557061</v>
      </c>
      <c r="L46">
        <f t="shared" si="9"/>
        <v>58.583122619606065</v>
      </c>
      <c r="M46" cm="1">
        <f t="array" ref="M46">EXP(SUMPRODUCT(TRANSPOSE(E$1:E$6),C46:H46))</f>
        <v>1</v>
      </c>
      <c r="N46">
        <f t="shared" si="4"/>
        <v>103.00011002961628</v>
      </c>
      <c r="O46">
        <f t="shared" si="8"/>
        <v>1.8611141674893412</v>
      </c>
    </row>
    <row r="47" spans="1:15" x14ac:dyDescent="0.2">
      <c r="A47">
        <f t="shared" si="5"/>
        <v>36</v>
      </c>
      <c r="B47">
        <v>117</v>
      </c>
      <c r="C47">
        <f>0</f>
        <v>0</v>
      </c>
      <c r="D47">
        <f>1</f>
        <v>1</v>
      </c>
      <c r="E47">
        <f>0</f>
        <v>0</v>
      </c>
      <c r="F47">
        <f>0</f>
        <v>0</v>
      </c>
      <c r="G47">
        <v>0</v>
      </c>
      <c r="H47">
        <f>0</f>
        <v>0</v>
      </c>
      <c r="I47">
        <f t="shared" si="2"/>
        <v>0.27616224911201154</v>
      </c>
      <c r="J47">
        <f t="shared" si="6"/>
        <v>3.1583834016760126E-3</v>
      </c>
      <c r="K47">
        <f t="shared" si="7"/>
        <v>-673.65031079197831</v>
      </c>
      <c r="L47">
        <f t="shared" si="9"/>
        <v>60.433268873360319</v>
      </c>
      <c r="M47" cm="1">
        <f t="array" ref="M47">EXP(SUMPRODUCT(TRANSPOSE(E$1:E$6),C47:H47))</f>
        <v>1.6005687395211354</v>
      </c>
      <c r="N47">
        <f t="shared" si="4"/>
        <v>157.91917008380062</v>
      </c>
      <c r="O47">
        <f t="shared" si="8"/>
        <v>0.34973649644274035</v>
      </c>
    </row>
    <row r="48" spans="1:15" x14ac:dyDescent="0.2">
      <c r="A48">
        <f t="shared" si="5"/>
        <v>37</v>
      </c>
      <c r="B48">
        <v>238</v>
      </c>
      <c r="C48">
        <f>0</f>
        <v>0</v>
      </c>
      <c r="D48" s="3">
        <f>0</f>
        <v>0</v>
      </c>
      <c r="E48">
        <f>1</f>
        <v>1</v>
      </c>
      <c r="F48">
        <f>0</f>
        <v>0</v>
      </c>
      <c r="G48">
        <v>0</v>
      </c>
      <c r="H48">
        <f>0</f>
        <v>0</v>
      </c>
      <c r="I48">
        <f t="shared" si="2"/>
        <v>0.28057664163768381</v>
      </c>
      <c r="J48">
        <f t="shared" si="6"/>
        <v>4.4143925256722727E-3</v>
      </c>
      <c r="K48">
        <f t="shared" si="7"/>
        <v>-1290.6466413459957</v>
      </c>
      <c r="L48">
        <f t="shared" si="9"/>
        <v>63.19954467941826</v>
      </c>
      <c r="M48" cm="1">
        <f t="array" ref="M48">EXP(SUMPRODUCT(TRANSPOSE(E$1:E$6),C48:H48))</f>
        <v>2.3910014076039285</v>
      </c>
      <c r="N48">
        <f t="shared" si="4"/>
        <v>220.71962628361362</v>
      </c>
      <c r="O48">
        <f t="shared" si="8"/>
        <v>7.2606612253724279E-2</v>
      </c>
    </row>
    <row r="49" spans="1:15" x14ac:dyDescent="0.2">
      <c r="A49">
        <f t="shared" si="5"/>
        <v>38</v>
      </c>
      <c r="B49">
        <v>152</v>
      </c>
      <c r="C49">
        <f>0</f>
        <v>0</v>
      </c>
      <c r="D49">
        <v>0</v>
      </c>
      <c r="E49">
        <f>0</f>
        <v>0</v>
      </c>
      <c r="F49">
        <f>1</f>
        <v>1</v>
      </c>
      <c r="G49">
        <v>0</v>
      </c>
      <c r="H49">
        <f>0</f>
        <v>0</v>
      </c>
      <c r="I49">
        <f t="shared" si="2"/>
        <v>0.28384420642475633</v>
      </c>
      <c r="J49">
        <f t="shared" si="6"/>
        <v>3.2675647870725189E-3</v>
      </c>
      <c r="K49">
        <f t="shared" si="7"/>
        <v>-870.00396331137449</v>
      </c>
      <c r="L49">
        <f t="shared" si="9"/>
        <v>65.401862751446913</v>
      </c>
      <c r="M49" cm="1">
        <f t="array" ref="M49">EXP(SUMPRODUCT(TRANSPOSE(E$1:E$6),C49:H49))</f>
        <v>1.9019139250280117</v>
      </c>
      <c r="N49">
        <f t="shared" si="4"/>
        <v>163.37823935362593</v>
      </c>
      <c r="O49">
        <f t="shared" si="8"/>
        <v>7.4856837852802172E-2</v>
      </c>
    </row>
    <row r="50" spans="1:15" x14ac:dyDescent="0.2">
      <c r="A50">
        <f t="shared" si="5"/>
        <v>39</v>
      </c>
      <c r="B50">
        <v>32</v>
      </c>
      <c r="C50">
        <f>0</f>
        <v>0</v>
      </c>
      <c r="D50">
        <v>0</v>
      </c>
      <c r="E50">
        <f>0</f>
        <v>0</v>
      </c>
      <c r="F50">
        <f>0</f>
        <v>0</v>
      </c>
      <c r="G50">
        <v>0</v>
      </c>
      <c r="H50">
        <f>0</f>
        <v>0</v>
      </c>
      <c r="I50">
        <f t="shared" si="2"/>
        <v>0.28548092341299469</v>
      </c>
      <c r="J50">
        <f t="shared" si="6"/>
        <v>1.6367169882383625E-3</v>
      </c>
      <c r="K50">
        <f t="shared" si="7"/>
        <v>-205.28201215803711</v>
      </c>
      <c r="L50">
        <f t="shared" si="9"/>
        <v>66.560781236464862</v>
      </c>
      <c r="M50" cm="1">
        <f t="array" ref="M50">EXP(SUMPRODUCT(TRANSPOSE(E$1:E$6),C50:H50))</f>
        <v>1</v>
      </c>
      <c r="N50">
        <f t="shared" si="4"/>
        <v>81.835849411918133</v>
      </c>
      <c r="O50">
        <f t="shared" si="8"/>
        <v>1.5573702941224417</v>
      </c>
    </row>
    <row r="51" spans="1:15" x14ac:dyDescent="0.2">
      <c r="A51">
        <f t="shared" si="5"/>
        <v>40</v>
      </c>
      <c r="B51">
        <v>44</v>
      </c>
      <c r="C51">
        <f>0</f>
        <v>0</v>
      </c>
      <c r="D51">
        <v>0</v>
      </c>
      <c r="E51">
        <f>0</f>
        <v>0</v>
      </c>
      <c r="F51">
        <f>0</f>
        <v>0</v>
      </c>
      <c r="G51">
        <v>0</v>
      </c>
      <c r="H51">
        <f>0</f>
        <v>0</v>
      </c>
      <c r="I51">
        <f t="shared" si="2"/>
        <v>0.2870643077121664</v>
      </c>
      <c r="J51">
        <f t="shared" si="6"/>
        <v>1.5833842991717084E-3</v>
      </c>
      <c r="K51">
        <f t="shared" si="7"/>
        <v>-283.72039349153272</v>
      </c>
      <c r="L51">
        <f t="shared" si="9"/>
        <v>67.720645767487753</v>
      </c>
      <c r="M51" cm="1">
        <f t="array" ref="M51">EXP(SUMPRODUCT(TRANSPOSE(E$1:E$6),C51:H51))</f>
        <v>1</v>
      </c>
      <c r="N51">
        <f t="shared" si="4"/>
        <v>79.169214958585428</v>
      </c>
      <c r="O51">
        <f t="shared" si="8"/>
        <v>0.79930033996785066</v>
      </c>
    </row>
    <row r="52" spans="1:15" x14ac:dyDescent="0.2">
      <c r="A52">
        <f t="shared" si="5"/>
        <v>41</v>
      </c>
      <c r="B52">
        <v>29</v>
      </c>
      <c r="C52">
        <f>0</f>
        <v>0</v>
      </c>
      <c r="D52">
        <v>0</v>
      </c>
      <c r="E52">
        <f>0</f>
        <v>0</v>
      </c>
      <c r="F52">
        <f>0</f>
        <v>0</v>
      </c>
      <c r="G52">
        <v>0</v>
      </c>
      <c r="H52">
        <f>0</f>
        <v>0</v>
      </c>
      <c r="I52">
        <f t="shared" si="2"/>
        <v>0.28859602400778572</v>
      </c>
      <c r="J52">
        <f t="shared" si="6"/>
        <v>1.5317162956193231E-3</v>
      </c>
      <c r="K52">
        <f t="shared" si="7"/>
        <v>-187.9596259027538</v>
      </c>
      <c r="L52">
        <f t="shared" si="9"/>
        <v>68.881433431996896</v>
      </c>
      <c r="M52" cm="1">
        <f t="array" ref="M52">EXP(SUMPRODUCT(TRANSPOSE(E$1:E$6),C52:H52))</f>
        <v>1</v>
      </c>
      <c r="N52">
        <f t="shared" si="4"/>
        <v>76.58581478096616</v>
      </c>
      <c r="O52">
        <f t="shared" si="8"/>
        <v>1.640890164860902</v>
      </c>
    </row>
    <row r="53" spans="1:15" x14ac:dyDescent="0.2">
      <c r="A53">
        <f t="shared" si="5"/>
        <v>42</v>
      </c>
      <c r="B53">
        <v>31</v>
      </c>
      <c r="C53">
        <f>0</f>
        <v>0</v>
      </c>
      <c r="D53">
        <v>0</v>
      </c>
      <c r="E53">
        <f>0</f>
        <v>0</v>
      </c>
      <c r="F53">
        <f>0</f>
        <v>0</v>
      </c>
      <c r="G53">
        <v>0</v>
      </c>
      <c r="H53">
        <f>0</f>
        <v>0</v>
      </c>
      <c r="I53">
        <f t="shared" si="2"/>
        <v>0.29007768996524091</v>
      </c>
      <c r="J53">
        <f t="shared" si="6"/>
        <v>1.4816659574551916E-3</v>
      </c>
      <c r="K53">
        <f t="shared" si="7"/>
        <v>-201.95223349761463</v>
      </c>
      <c r="L53">
        <f t="shared" si="9"/>
        <v>70.043122418139632</v>
      </c>
      <c r="M53" cm="1">
        <f t="array" ref="M53">EXP(SUMPRODUCT(TRANSPOSE(E$1:E$6),C53:H53))</f>
        <v>1</v>
      </c>
      <c r="N53">
        <f t="shared" si="4"/>
        <v>74.083297872759573</v>
      </c>
      <c r="O53">
        <f t="shared" si="8"/>
        <v>1.389783802347083</v>
      </c>
    </row>
    <row r="54" spans="1:15" x14ac:dyDescent="0.2">
      <c r="A54">
        <f t="shared" si="5"/>
        <v>43</v>
      </c>
      <c r="B54">
        <v>102</v>
      </c>
      <c r="C54">
        <f>0</f>
        <v>0</v>
      </c>
      <c r="D54">
        <f>1</f>
        <v>1</v>
      </c>
      <c r="E54">
        <f>0</f>
        <v>0</v>
      </c>
      <c r="F54">
        <f>0</f>
        <v>0</v>
      </c>
      <c r="G54">
        <v>0</v>
      </c>
      <c r="H54">
        <f>0</f>
        <v>0</v>
      </c>
      <c r="I54">
        <f t="shared" si="2"/>
        <v>0.2923484495782645</v>
      </c>
      <c r="J54">
        <f t="shared" si="6"/>
        <v>2.2707596130235874E-3</v>
      </c>
      <c r="K54">
        <f t="shared" si="7"/>
        <v>-620.9393689621013</v>
      </c>
      <c r="L54">
        <f t="shared" si="9"/>
        <v>71.903894847362125</v>
      </c>
      <c r="M54" cm="1">
        <f t="array" ref="M54">EXP(SUMPRODUCT(TRANSPOSE(E$1:E$6),C54:H54))</f>
        <v>1.6005687395211354</v>
      </c>
      <c r="N54">
        <f t="shared" si="4"/>
        <v>113.53798065117937</v>
      </c>
      <c r="O54">
        <f t="shared" si="8"/>
        <v>0.1131174573645036</v>
      </c>
    </row>
    <row r="55" spans="1:15" x14ac:dyDescent="0.2">
      <c r="A55">
        <f t="shared" si="5"/>
        <v>44</v>
      </c>
      <c r="B55">
        <v>215</v>
      </c>
      <c r="C55">
        <f>0</f>
        <v>0</v>
      </c>
      <c r="D55" s="3">
        <f>0</f>
        <v>0</v>
      </c>
      <c r="E55">
        <f>1</f>
        <v>1</v>
      </c>
      <c r="F55">
        <f>0</f>
        <v>0</v>
      </c>
      <c r="G55">
        <v>0</v>
      </c>
      <c r="H55">
        <f>0</f>
        <v>0</v>
      </c>
      <c r="I55">
        <f t="shared" si="2"/>
        <v>0.29552056845102337</v>
      </c>
      <c r="J55">
        <f t="shared" si="6"/>
        <v>3.1721188727588667E-3</v>
      </c>
      <c r="K55">
        <f t="shared" si="7"/>
        <v>-1236.9714325564707</v>
      </c>
      <c r="L55">
        <f t="shared" si="9"/>
        <v>74.685658127831616</v>
      </c>
      <c r="M55" cm="1">
        <f t="array" ref="M55">EXP(SUMPRODUCT(TRANSPOSE(E$1:E$6),C55:H55))</f>
        <v>2.3910014076039285</v>
      </c>
      <c r="N55">
        <f t="shared" si="4"/>
        <v>158.60594363794334</v>
      </c>
      <c r="O55">
        <f t="shared" si="8"/>
        <v>0.26229793656770539</v>
      </c>
    </row>
    <row r="56" spans="1:15" x14ac:dyDescent="0.2">
      <c r="A56">
        <f t="shared" si="5"/>
        <v>45</v>
      </c>
      <c r="B56">
        <v>110</v>
      </c>
      <c r="C56">
        <f>0</f>
        <v>0</v>
      </c>
      <c r="D56">
        <v>0</v>
      </c>
      <c r="E56">
        <f>0</f>
        <v>0</v>
      </c>
      <c r="F56">
        <f>1</f>
        <v>1</v>
      </c>
      <c r="G56">
        <v>0</v>
      </c>
      <c r="H56">
        <f>0</f>
        <v>0</v>
      </c>
      <c r="I56">
        <f t="shared" si="2"/>
        <v>0.29786732394770737</v>
      </c>
      <c r="J56">
        <f t="shared" si="6"/>
        <v>2.3467554966840054E-3</v>
      </c>
      <c r="K56">
        <f t="shared" si="7"/>
        <v>-666.01936989457738</v>
      </c>
      <c r="L56">
        <f t="shared" si="9"/>
        <v>76.90000318342436</v>
      </c>
      <c r="M56" cm="1">
        <f t="array" ref="M56">EXP(SUMPRODUCT(TRANSPOSE(E$1:E$6),C56:H56))</f>
        <v>1.9019139250280117</v>
      </c>
      <c r="N56">
        <f t="shared" si="4"/>
        <v>117.33777483420027</v>
      </c>
      <c r="O56">
        <f t="shared" si="8"/>
        <v>6.6707043947275224E-2</v>
      </c>
    </row>
    <row r="57" spans="1:15" x14ac:dyDescent="0.2">
      <c r="A57">
        <f t="shared" si="5"/>
        <v>46</v>
      </c>
      <c r="B57">
        <v>24</v>
      </c>
      <c r="C57">
        <f>0</f>
        <v>0</v>
      </c>
      <c r="D57">
        <v>0</v>
      </c>
      <c r="E57">
        <f>0</f>
        <v>0</v>
      </c>
      <c r="F57">
        <f>0</f>
        <v>0</v>
      </c>
      <c r="G57">
        <v>0</v>
      </c>
      <c r="H57">
        <f>0</f>
        <v>0</v>
      </c>
      <c r="I57">
        <f t="shared" si="2"/>
        <v>0.29904234137133195</v>
      </c>
      <c r="J57">
        <f t="shared" si="6"/>
        <v>1.1750174236245803E-3</v>
      </c>
      <c r="K57">
        <f t="shared" si="7"/>
        <v>-161.91533526910305</v>
      </c>
      <c r="L57">
        <f t="shared" si="9"/>
        <v>78.065098771717203</v>
      </c>
      <c r="M57" cm="1">
        <f t="array" ref="M57">EXP(SUMPRODUCT(TRANSPOSE(E$1:E$6),C57:H57))</f>
        <v>1</v>
      </c>
      <c r="N57">
        <f t="shared" si="4"/>
        <v>58.750871181229016</v>
      </c>
      <c r="O57">
        <f t="shared" si="8"/>
        <v>1.4479529658845423</v>
      </c>
    </row>
    <row r="58" spans="1:15" x14ac:dyDescent="0.2">
      <c r="A58">
        <f t="shared" si="5"/>
        <v>47</v>
      </c>
      <c r="B58">
        <v>37</v>
      </c>
      <c r="C58">
        <f>0</f>
        <v>0</v>
      </c>
      <c r="D58">
        <v>0</v>
      </c>
      <c r="E58">
        <f>0</f>
        <v>0</v>
      </c>
      <c r="F58">
        <f>0</f>
        <v>0</v>
      </c>
      <c r="G58">
        <v>0</v>
      </c>
      <c r="H58">
        <f>0</f>
        <v>0</v>
      </c>
      <c r="I58">
        <f t="shared" si="2"/>
        <v>0.30017872627616554</v>
      </c>
      <c r="J58">
        <f t="shared" si="6"/>
        <v>1.1363849048335872E-3</v>
      </c>
      <c r="K58">
        <f t="shared" si="7"/>
        <v>-250.85641808157214</v>
      </c>
      <c r="L58">
        <f t="shared" si="9"/>
        <v>79.231000643105432</v>
      </c>
      <c r="M58" cm="1">
        <f t="array" ref="M58">EXP(SUMPRODUCT(TRANSPOSE(E$1:E$6),C58:H58))</f>
        <v>1</v>
      </c>
      <c r="N58">
        <f t="shared" si="4"/>
        <v>56.819245241679361</v>
      </c>
      <c r="O58">
        <f t="shared" si="8"/>
        <v>0.53565527680214486</v>
      </c>
    </row>
    <row r="59" spans="1:15" x14ac:dyDescent="0.2">
      <c r="A59">
        <f t="shared" si="5"/>
        <v>48</v>
      </c>
      <c r="B59">
        <v>23</v>
      </c>
      <c r="C59">
        <f>0</f>
        <v>0</v>
      </c>
      <c r="D59">
        <v>0</v>
      </c>
      <c r="E59">
        <f>0</f>
        <v>0</v>
      </c>
      <c r="F59">
        <f>0</f>
        <v>0</v>
      </c>
      <c r="G59">
        <v>0</v>
      </c>
      <c r="H59">
        <f>0</f>
        <v>0</v>
      </c>
      <c r="I59">
        <f t="shared" si="2"/>
        <v>0.30127770697626438</v>
      </c>
      <c r="J59">
        <f t="shared" si="6"/>
        <v>1.0989807000988394E-3</v>
      </c>
      <c r="K59">
        <f t="shared" si="7"/>
        <v>-156.707559796021</v>
      </c>
      <c r="L59">
        <f t="shared" si="9"/>
        <v>80.397692180340542</v>
      </c>
      <c r="M59" cm="1">
        <f t="array" ref="M59">EXP(SUMPRODUCT(TRANSPOSE(E$1:E$6),C59:H59))</f>
        <v>1</v>
      </c>
      <c r="N59">
        <f t="shared" si="4"/>
        <v>54.949035004941969</v>
      </c>
      <c r="O59">
        <f t="shared" si="8"/>
        <v>1.3890884784757378</v>
      </c>
    </row>
    <row r="60" spans="1:15" x14ac:dyDescent="0.2">
      <c r="A60">
        <f t="shared" si="5"/>
        <v>49</v>
      </c>
      <c r="B60">
        <v>22</v>
      </c>
      <c r="C60">
        <f>0</f>
        <v>0</v>
      </c>
      <c r="D60">
        <v>0</v>
      </c>
      <c r="E60">
        <f>0</f>
        <v>0</v>
      </c>
      <c r="F60">
        <f>0</f>
        <v>0</v>
      </c>
      <c r="G60">
        <v>0</v>
      </c>
      <c r="H60">
        <f>0</f>
        <v>0</v>
      </c>
      <c r="I60">
        <f t="shared" si="2"/>
        <v>0.3023404753162941</v>
      </c>
      <c r="J60">
        <f t="shared" si="6"/>
        <v>1.0627683400297183E-3</v>
      </c>
      <c r="K60">
        <f t="shared" si="7"/>
        <v>-150.63131894206751</v>
      </c>
      <c r="L60">
        <f t="shared" si="9"/>
        <v>81.565157447921393</v>
      </c>
      <c r="M60" cm="1">
        <f t="array" ref="M60">EXP(SUMPRODUCT(TRANSPOSE(E$1:E$6),C60:H60))</f>
        <v>1</v>
      </c>
      <c r="N60">
        <f t="shared" si="4"/>
        <v>53.138417001485919</v>
      </c>
      <c r="O60">
        <f t="shared" si="8"/>
        <v>1.4153825909766327</v>
      </c>
    </row>
    <row r="61" spans="1:15" x14ac:dyDescent="0.2">
      <c r="A61">
        <f t="shared" si="5"/>
        <v>50</v>
      </c>
      <c r="B61">
        <v>78</v>
      </c>
      <c r="C61">
        <f>0</f>
        <v>0</v>
      </c>
      <c r="D61">
        <f>1</f>
        <v>1</v>
      </c>
      <c r="E61">
        <f>0</f>
        <v>0</v>
      </c>
      <c r="F61">
        <f>0</f>
        <v>0</v>
      </c>
      <c r="G61">
        <v>0</v>
      </c>
      <c r="H61">
        <f>0</f>
        <v>0</v>
      </c>
      <c r="I61">
        <f t="shared" si="2"/>
        <v>0.30396871565082789</v>
      </c>
      <c r="J61">
        <f t="shared" si="6"/>
        <v>1.6282403345337926E-3</v>
      </c>
      <c r="K61">
        <f t="shared" si="7"/>
        <v>-500.77992093966503</v>
      </c>
      <c r="L61">
        <f t="shared" si="9"/>
        <v>83.434979787471619</v>
      </c>
      <c r="M61" cm="1">
        <f t="array" ref="M61">EXP(SUMPRODUCT(TRANSPOSE(E$1:E$6),C61:H61))</f>
        <v>1.6005687395211354</v>
      </c>
      <c r="N61">
        <f t="shared" si="4"/>
        <v>81.412016726689629</v>
      </c>
      <c r="O61">
        <f t="shared" si="8"/>
        <v>4.3743804188328572E-2</v>
      </c>
    </row>
    <row r="62" spans="1:15" x14ac:dyDescent="0.2">
      <c r="A62">
        <f t="shared" si="5"/>
        <v>51</v>
      </c>
      <c r="B62">
        <v>172</v>
      </c>
      <c r="C62">
        <f>0</f>
        <v>0</v>
      </c>
      <c r="D62" s="3">
        <f>0</f>
        <v>0</v>
      </c>
      <c r="E62">
        <f>1</f>
        <v>1</v>
      </c>
      <c r="F62">
        <f>0</f>
        <v>0</v>
      </c>
      <c r="G62">
        <v>0</v>
      </c>
      <c r="H62">
        <f>0</f>
        <v>0</v>
      </c>
      <c r="I62">
        <f t="shared" si="2"/>
        <v>0.30624229813243664</v>
      </c>
      <c r="J62">
        <f t="shared" si="6"/>
        <v>2.2735824816087491E-3</v>
      </c>
      <c r="K62">
        <f t="shared" si="7"/>
        <v>-1046.8605429949343</v>
      </c>
      <c r="L62">
        <f t="shared" si="9"/>
        <v>86.229982594935379</v>
      </c>
      <c r="M62" cm="1">
        <f t="array" ref="M62">EXP(SUMPRODUCT(TRANSPOSE(E$1:E$6),C62:H62))</f>
        <v>2.3910014076039285</v>
      </c>
      <c r="N62">
        <f t="shared" si="4"/>
        <v>113.67912408043746</v>
      </c>
      <c r="O62">
        <f t="shared" si="8"/>
        <v>0.33907485999745662</v>
      </c>
    </row>
    <row r="63" spans="1:15" x14ac:dyDescent="0.2">
      <c r="A63">
        <f t="shared" si="5"/>
        <v>52</v>
      </c>
      <c r="B63">
        <v>104</v>
      </c>
      <c r="C63">
        <f>0</f>
        <v>0</v>
      </c>
      <c r="D63">
        <v>0</v>
      </c>
      <c r="E63">
        <f>0</f>
        <v>0</v>
      </c>
      <c r="F63">
        <f>1</f>
        <v>1</v>
      </c>
      <c r="G63">
        <v>0</v>
      </c>
      <c r="H63">
        <f>0</f>
        <v>0</v>
      </c>
      <c r="I63">
        <f t="shared" si="2"/>
        <v>0.30792356163134499</v>
      </c>
      <c r="J63">
        <f t="shared" si="6"/>
        <v>1.6812634989083475E-3</v>
      </c>
      <c r="K63">
        <f t="shared" si="7"/>
        <v>-664.37380729781262</v>
      </c>
      <c r="L63">
        <f t="shared" si="9"/>
        <v>88.454645726399718</v>
      </c>
      <c r="M63" cm="1">
        <f t="array" ref="M63">EXP(SUMPRODUCT(TRANSPOSE(E$1:E$6),C63:H63))</f>
        <v>1.9019139250280117</v>
      </c>
      <c r="N63">
        <f t="shared" si="4"/>
        <v>84.063174945417373</v>
      </c>
      <c r="O63">
        <f t="shared" si="8"/>
        <v>0.19170024090944834</v>
      </c>
    </row>
    <row r="64" spans="1:15" x14ac:dyDescent="0.2">
      <c r="A64">
        <f t="shared" si="5"/>
        <v>53</v>
      </c>
      <c r="B64">
        <v>17</v>
      </c>
      <c r="C64">
        <f>0</f>
        <v>0</v>
      </c>
      <c r="D64">
        <v>0</v>
      </c>
      <c r="E64">
        <f>0</f>
        <v>0</v>
      </c>
      <c r="F64">
        <f>0</f>
        <v>0</v>
      </c>
      <c r="G64">
        <v>0</v>
      </c>
      <c r="H64">
        <f>0</f>
        <v>0</v>
      </c>
      <c r="I64">
        <f t="shared" si="2"/>
        <v>0.30876509429541116</v>
      </c>
      <c r="J64">
        <f t="shared" si="6"/>
        <v>8.4153266406616911E-4</v>
      </c>
      <c r="K64">
        <f t="shared" si="7"/>
        <v>-120.36485738635017</v>
      </c>
      <c r="L64">
        <f t="shared" si="9"/>
        <v>89.625058815733638</v>
      </c>
      <c r="M64" cm="1">
        <f t="array" ref="M64">EXP(SUMPRODUCT(TRANSPOSE(E$1:E$6),C64:H64))</f>
        <v>1</v>
      </c>
      <c r="N64">
        <f t="shared" si="4"/>
        <v>42.076633203308454</v>
      </c>
      <c r="O64">
        <f t="shared" si="8"/>
        <v>1.4750960707828502</v>
      </c>
    </row>
    <row r="65" spans="1:15" x14ac:dyDescent="0.2">
      <c r="A65">
        <f t="shared" si="5"/>
        <v>54</v>
      </c>
      <c r="B65">
        <v>29</v>
      </c>
      <c r="C65">
        <f>0</f>
        <v>0</v>
      </c>
      <c r="D65">
        <v>0</v>
      </c>
      <c r="E65">
        <f>0</f>
        <v>0</v>
      </c>
      <c r="F65">
        <f>0</f>
        <v>0</v>
      </c>
      <c r="G65">
        <v>0</v>
      </c>
      <c r="H65">
        <f>0</f>
        <v>0</v>
      </c>
      <c r="I65">
        <f t="shared" si="2"/>
        <v>0.30957875900992005</v>
      </c>
      <c r="J65">
        <f t="shared" si="6"/>
        <v>8.1366471450888822E-4</v>
      </c>
      <c r="K65">
        <f t="shared" si="7"/>
        <v>-206.30490308813725</v>
      </c>
      <c r="L65">
        <f t="shared" si="9"/>
        <v>90.79617484623239</v>
      </c>
      <c r="M65" cm="1">
        <f t="array" ref="M65">EXP(SUMPRODUCT(TRANSPOSE(E$1:E$6),C65:H65))</f>
        <v>1</v>
      </c>
      <c r="N65">
        <f t="shared" si="4"/>
        <v>40.683235725444412</v>
      </c>
      <c r="O65">
        <f t="shared" si="8"/>
        <v>0.40287019742911767</v>
      </c>
    </row>
    <row r="66" spans="1:15" x14ac:dyDescent="0.2">
      <c r="A66">
        <f t="shared" si="5"/>
        <v>55</v>
      </c>
      <c r="B66">
        <v>18</v>
      </c>
      <c r="C66">
        <f>0</f>
        <v>0</v>
      </c>
      <c r="D66">
        <v>0</v>
      </c>
      <c r="E66">
        <f>0</f>
        <v>0</v>
      </c>
      <c r="F66">
        <f>0</f>
        <v>0</v>
      </c>
      <c r="G66">
        <v>0</v>
      </c>
      <c r="H66">
        <f>0</f>
        <v>0</v>
      </c>
      <c r="I66">
        <f t="shared" si="2"/>
        <v>0.31036545384729852</v>
      </c>
      <c r="J66">
        <f t="shared" si="6"/>
        <v>7.8669483737847656E-4</v>
      </c>
      <c r="K66">
        <f t="shared" si="7"/>
        <v>-128.65806250248639</v>
      </c>
      <c r="L66">
        <f t="shared" si="9"/>
        <v>91.967981209511777</v>
      </c>
      <c r="M66" cm="1">
        <f t="array" ref="M66">EXP(SUMPRODUCT(TRANSPOSE(E$1:E$6),C66:H66))</f>
        <v>1</v>
      </c>
      <c r="N66">
        <f t="shared" si="4"/>
        <v>39.334741868923828</v>
      </c>
      <c r="O66">
        <f t="shared" si="8"/>
        <v>1.1852634371624349</v>
      </c>
    </row>
    <row r="67" spans="1:15" x14ac:dyDescent="0.2">
      <c r="A67">
        <f t="shared" si="5"/>
        <v>56</v>
      </c>
      <c r="B67">
        <v>17</v>
      </c>
      <c r="C67">
        <f>0</f>
        <v>0</v>
      </c>
      <c r="D67">
        <v>0</v>
      </c>
      <c r="E67">
        <f>0</f>
        <v>0</v>
      </c>
      <c r="F67">
        <f>0</f>
        <v>0</v>
      </c>
      <c r="G67">
        <v>0</v>
      </c>
      <c r="H67">
        <f>0</f>
        <v>0</v>
      </c>
      <c r="I67">
        <f t="shared" si="2"/>
        <v>0.31112604936748328</v>
      </c>
      <c r="J67">
        <f t="shared" si="6"/>
        <v>7.6059552018475918E-4</v>
      </c>
      <c r="K67">
        <f t="shared" si="7"/>
        <v>-122.08395048963246</v>
      </c>
      <c r="L67">
        <f t="shared" si="9"/>
        <v>93.140465748587019</v>
      </c>
      <c r="M67" cm="1">
        <f t="array" ref="M67">EXP(SUMPRODUCT(TRANSPOSE(E$1:E$6),C67:H67))</f>
        <v>1</v>
      </c>
      <c r="N67">
        <f t="shared" si="4"/>
        <v>38.029776009237956</v>
      </c>
      <c r="O67">
        <f t="shared" si="8"/>
        <v>1.2370456476022327</v>
      </c>
    </row>
    <row r="68" spans="1:15" x14ac:dyDescent="0.2">
      <c r="A68">
        <f t="shared" si="5"/>
        <v>57</v>
      </c>
      <c r="B68">
        <v>58</v>
      </c>
      <c r="C68">
        <f>0</f>
        <v>0</v>
      </c>
      <c r="D68">
        <f>1</f>
        <v>1</v>
      </c>
      <c r="E68">
        <f>0</f>
        <v>0</v>
      </c>
      <c r="F68">
        <f>0</f>
        <v>0</v>
      </c>
      <c r="G68">
        <v>0</v>
      </c>
      <c r="H68">
        <f>0</f>
        <v>0</v>
      </c>
      <c r="I68">
        <f t="shared" si="2"/>
        <v>0.31229102443879747</v>
      </c>
      <c r="J68">
        <f t="shared" si="6"/>
        <v>1.1649750713141893E-3</v>
      </c>
      <c r="K68">
        <f t="shared" si="7"/>
        <v>-391.79322423200512</v>
      </c>
      <c r="L68">
        <f t="shared" si="9"/>
        <v>95.018174542472579</v>
      </c>
      <c r="M68" cm="1">
        <f t="array" ref="M68">EXP(SUMPRODUCT(TRANSPOSE(E$1:E$6),C68:H68))</f>
        <v>1.6005687395211354</v>
      </c>
      <c r="N68">
        <f t="shared" si="4"/>
        <v>58.248753565709464</v>
      </c>
      <c r="O68">
        <f t="shared" si="8"/>
        <v>4.2888545811976542E-3</v>
      </c>
    </row>
    <row r="69" spans="1:15" x14ac:dyDescent="0.2">
      <c r="A69">
        <f t="shared" si="5"/>
        <v>58</v>
      </c>
      <c r="B69">
        <v>126</v>
      </c>
      <c r="C69">
        <f>0</f>
        <v>0</v>
      </c>
      <c r="D69" s="3">
        <f>0</f>
        <v>0</v>
      </c>
      <c r="E69">
        <f>1</f>
        <v>1</v>
      </c>
      <c r="F69">
        <f>0</f>
        <v>0</v>
      </c>
      <c r="G69">
        <v>0</v>
      </c>
      <c r="H69">
        <f>0</f>
        <v>0</v>
      </c>
      <c r="I69">
        <f t="shared" si="2"/>
        <v>0.3139171412766828</v>
      </c>
      <c r="J69">
        <f t="shared" si="6"/>
        <v>1.6261168378853275E-3</v>
      </c>
      <c r="K69">
        <f t="shared" si="7"/>
        <v>-809.1166122169202</v>
      </c>
      <c r="L69">
        <f t="shared" si="9"/>
        <v>97.824746597251192</v>
      </c>
      <c r="M69" cm="1">
        <f t="array" ref="M69">EXP(SUMPRODUCT(TRANSPOSE(E$1:E$6),C69:H69))</f>
        <v>2.3910014076039285</v>
      </c>
      <c r="N69">
        <f t="shared" si="4"/>
        <v>81.305841894266379</v>
      </c>
      <c r="O69">
        <f t="shared" si="8"/>
        <v>0.3547155405216954</v>
      </c>
    </row>
    <row r="70" spans="1:15" x14ac:dyDescent="0.2">
      <c r="A70">
        <f t="shared" si="5"/>
        <v>59</v>
      </c>
      <c r="B70">
        <v>46</v>
      </c>
      <c r="C70">
        <f>0</f>
        <v>0</v>
      </c>
      <c r="D70">
        <v>0</v>
      </c>
      <c r="E70">
        <f>0</f>
        <v>0</v>
      </c>
      <c r="F70">
        <f>1</f>
        <v>1</v>
      </c>
      <c r="G70">
        <v>0</v>
      </c>
      <c r="H70">
        <f>0</f>
        <v>0</v>
      </c>
      <c r="I70">
        <f t="shared" si="2"/>
        <v>0.31511916407237062</v>
      </c>
      <c r="J70">
        <f t="shared" si="6"/>
        <v>1.2020227956878182E-3</v>
      </c>
      <c r="K70">
        <f t="shared" si="7"/>
        <v>-309.29247599951992</v>
      </c>
      <c r="L70">
        <f t="shared" si="9"/>
        <v>100.05844995680155</v>
      </c>
      <c r="M70" cm="1">
        <f t="array" ref="M70">EXP(SUMPRODUCT(TRANSPOSE(E$1:E$6),C70:H70))</f>
        <v>1.9019139250280117</v>
      </c>
      <c r="N70">
        <f t="shared" si="4"/>
        <v>60.101139784390909</v>
      </c>
      <c r="O70">
        <f t="shared" si="8"/>
        <v>0.30654651705197627</v>
      </c>
    </row>
    <row r="71" spans="1:15" x14ac:dyDescent="0.2">
      <c r="A71">
        <f t="shared" si="5"/>
        <v>60</v>
      </c>
      <c r="B71">
        <v>17</v>
      </c>
      <c r="C71">
        <f>0</f>
        <v>0</v>
      </c>
      <c r="D71">
        <v>0</v>
      </c>
      <c r="E71">
        <f>0</f>
        <v>0</v>
      </c>
      <c r="F71">
        <f>0</f>
        <v>0</v>
      </c>
      <c r="G71">
        <v>0</v>
      </c>
      <c r="H71">
        <f>0</f>
        <v>0</v>
      </c>
      <c r="I71">
        <f t="shared" si="2"/>
        <v>0.31572065452593484</v>
      </c>
      <c r="J71">
        <f t="shared" si="6"/>
        <v>6.0149045356422404E-4</v>
      </c>
      <c r="K71">
        <f t="shared" si="7"/>
        <v>-126.07369819331069</v>
      </c>
      <c r="L71">
        <f t="shared" si="9"/>
        <v>101.23353385340418</v>
      </c>
      <c r="M71" cm="1">
        <f t="array" ref="M71">EXP(SUMPRODUCT(TRANSPOSE(E$1:E$6),C71:H71))</f>
        <v>1</v>
      </c>
      <c r="N71">
        <f t="shared" si="4"/>
        <v>30.074522678211203</v>
      </c>
      <c r="O71">
        <f t="shared" si="8"/>
        <v>0.76908956930654138</v>
      </c>
    </row>
    <row r="72" spans="1:15" x14ac:dyDescent="0.2">
      <c r="A72">
        <f t="shared" si="5"/>
        <v>61</v>
      </c>
      <c r="B72">
        <v>25</v>
      </c>
      <c r="C72">
        <f>0</f>
        <v>0</v>
      </c>
      <c r="D72">
        <v>0</v>
      </c>
      <c r="E72">
        <f>0</f>
        <v>0</v>
      </c>
      <c r="F72">
        <f>0</f>
        <v>0</v>
      </c>
      <c r="G72">
        <v>0</v>
      </c>
      <c r="H72">
        <f>0</f>
        <v>0</v>
      </c>
      <c r="I72">
        <f t="shared" si="2"/>
        <v>0.31630210661218822</v>
      </c>
      <c r="J72">
        <f t="shared" si="6"/>
        <v>5.8145208625337563E-4</v>
      </c>
      <c r="K72">
        <f t="shared" si="7"/>
        <v>-186.24954965532817</v>
      </c>
      <c r="L72">
        <f t="shared" si="9"/>
        <v>102.40924112950364</v>
      </c>
      <c r="M72" cm="1">
        <f t="array" ref="M72">EXP(SUMPRODUCT(TRANSPOSE(E$1:E$6),C72:H72))</f>
        <v>1</v>
      </c>
      <c r="N72">
        <f t="shared" si="4"/>
        <v>29.07260431266878</v>
      </c>
      <c r="O72">
        <f t="shared" si="8"/>
        <v>0.16290417250675118</v>
      </c>
    </row>
    <row r="73" spans="1:15" x14ac:dyDescent="0.2">
      <c r="A73">
        <f t="shared" si="5"/>
        <v>62</v>
      </c>
      <c r="B73">
        <v>35</v>
      </c>
      <c r="C73">
        <f>0</f>
        <v>0</v>
      </c>
      <c r="D73">
        <v>0</v>
      </c>
      <c r="E73">
        <f>0</f>
        <v>0</v>
      </c>
      <c r="F73">
        <f>0</f>
        <v>0</v>
      </c>
      <c r="G73">
        <v>1</v>
      </c>
      <c r="H73">
        <f>0</f>
        <v>0</v>
      </c>
      <c r="I73">
        <f t="shared" si="2"/>
        <v>0.31750412290302382</v>
      </c>
      <c r="J73">
        <f t="shared" si="6"/>
        <v>1.2020162908356058E-3</v>
      </c>
      <c r="K73">
        <f t="shared" si="7"/>
        <v>-235.33142114485983</v>
      </c>
      <c r="L73">
        <f t="shared" si="9"/>
        <v>104.97613839241613</v>
      </c>
      <c r="M73" cm="1">
        <f t="array" ref="M73">EXP(SUMPRODUCT(TRANSPOSE(E$1:E$6),C73:H73))</f>
        <v>2.1821405815838508</v>
      </c>
      <c r="N73">
        <f t="shared" si="4"/>
        <v>60.100814541780288</v>
      </c>
      <c r="O73">
        <f t="shared" si="8"/>
        <v>0.71716612976515104</v>
      </c>
    </row>
    <row r="74" spans="1:15" x14ac:dyDescent="0.2">
      <c r="A74">
        <f t="shared" si="5"/>
        <v>63</v>
      </c>
      <c r="B74">
        <v>15</v>
      </c>
      <c r="C74">
        <f>0</f>
        <v>0</v>
      </c>
      <c r="D74">
        <v>0</v>
      </c>
      <c r="E74">
        <f>0</f>
        <v>0</v>
      </c>
      <c r="F74">
        <f>0</f>
        <v>0</v>
      </c>
      <c r="G74">
        <v>0</v>
      </c>
      <c r="H74">
        <f>0</f>
        <v>0</v>
      </c>
      <c r="I74">
        <f t="shared" si="2"/>
        <v>0.31802575999041471</v>
      </c>
      <c r="J74">
        <f t="shared" si="6"/>
        <v>5.2163708739089154E-4</v>
      </c>
      <c r="K74">
        <f t="shared" si="7"/>
        <v>-113.37807670129243</v>
      </c>
      <c r="L74">
        <f t="shared" si="9"/>
        <v>106.15306304893338</v>
      </c>
      <c r="M74" cm="1">
        <f t="array" ref="M74">EXP(SUMPRODUCT(TRANSPOSE(E$1:E$6),C74:H74))</f>
        <v>1</v>
      </c>
      <c r="N74">
        <f t="shared" si="4"/>
        <v>26.081854369544576</v>
      </c>
      <c r="O74">
        <f t="shared" si="8"/>
        <v>0.73879029130297169</v>
      </c>
    </row>
    <row r="75" spans="1:15" x14ac:dyDescent="0.2">
      <c r="A75">
        <f t="shared" si="5"/>
        <v>64</v>
      </c>
      <c r="B75">
        <v>57</v>
      </c>
      <c r="C75">
        <f>0</f>
        <v>0</v>
      </c>
      <c r="D75">
        <f>1</f>
        <v>1</v>
      </c>
      <c r="E75">
        <f>0</f>
        <v>0</v>
      </c>
      <c r="F75">
        <f>0</f>
        <v>0</v>
      </c>
      <c r="G75">
        <v>0</v>
      </c>
      <c r="H75">
        <f>0</f>
        <v>0</v>
      </c>
      <c r="I75">
        <f t="shared" si="2"/>
        <v>0.31882454788671383</v>
      </c>
      <c r="J75">
        <f t="shared" si="6"/>
        <v>7.9878789629911351E-4</v>
      </c>
      <c r="K75">
        <f t="shared" si="7"/>
        <v>-406.54766120684695</v>
      </c>
      <c r="L75">
        <f t="shared" si="9"/>
        <v>108.03776358470448</v>
      </c>
      <c r="M75" cm="1">
        <f t="array" ref="M75">EXP(SUMPRODUCT(TRANSPOSE(E$1:E$6),C75:H75))</f>
        <v>1.6005687395211354</v>
      </c>
      <c r="N75">
        <f t="shared" si="4"/>
        <v>39.939394814955676</v>
      </c>
      <c r="O75">
        <f t="shared" si="8"/>
        <v>0.29930886289551445</v>
      </c>
    </row>
    <row r="76" spans="1:15" x14ac:dyDescent="0.2">
      <c r="A76">
        <f t="shared" si="5"/>
        <v>65</v>
      </c>
      <c r="B76">
        <v>114</v>
      </c>
      <c r="C76">
        <f>0</f>
        <v>0</v>
      </c>
      <c r="D76" s="3">
        <f>0</f>
        <v>0</v>
      </c>
      <c r="E76">
        <f>1</f>
        <v>1</v>
      </c>
      <c r="F76">
        <f>0</f>
        <v>0</v>
      </c>
      <c r="G76">
        <v>0</v>
      </c>
      <c r="H76">
        <f>0</f>
        <v>0</v>
      </c>
      <c r="I76">
        <f t="shared" si="2"/>
        <v>0.31993917797674398</v>
      </c>
      <c r="J76">
        <f t="shared" si="6"/>
        <v>1.1146300900301553E-3</v>
      </c>
      <c r="K76">
        <f t="shared" ref="K76:K107" si="10">B76*IFERROR(LN(J76),-10000)</f>
        <v>-775.11252631051525</v>
      </c>
      <c r="L76">
        <f t="shared" si="9"/>
        <v>110.85461402978281</v>
      </c>
      <c r="M76" cm="1">
        <f t="array" ref="M76">EXP(SUMPRODUCT(TRANSPOSE(E$1:E$6),C76:H76))</f>
        <v>2.3910014076039285</v>
      </c>
      <c r="N76">
        <f t="shared" si="4"/>
        <v>55.731504501507764</v>
      </c>
      <c r="O76">
        <f t="shared" ref="O76:O107" si="11">ABS(N76-B76)/B76</f>
        <v>0.51112715349554594</v>
      </c>
    </row>
    <row r="77" spans="1:15" x14ac:dyDescent="0.2">
      <c r="A77">
        <f t="shared" si="5"/>
        <v>66</v>
      </c>
      <c r="B77">
        <v>93</v>
      </c>
      <c r="C77">
        <f>0</f>
        <v>0</v>
      </c>
      <c r="D77">
        <v>0</v>
      </c>
      <c r="E77">
        <f>0</f>
        <v>0</v>
      </c>
      <c r="F77">
        <f>1</f>
        <v>1</v>
      </c>
      <c r="G77">
        <v>0</v>
      </c>
      <c r="H77">
        <f>0</f>
        <v>0</v>
      </c>
      <c r="I77">
        <f t="shared" ref="I77:I103" si="12">$B$3*(1-EXP(-$B$1*L77))</f>
        <v>0.32076284031822749</v>
      </c>
      <c r="J77">
        <f t="shared" si="6"/>
        <v>8.2366234148351092E-4</v>
      </c>
      <c r="K77">
        <f t="shared" si="10"/>
        <v>-660.46273993651562</v>
      </c>
      <c r="L77">
        <f t="shared" ref="L77:L108" si="13">L76+(A77^B$2-A76^B$2)*M77</f>
        <v>113.09636531794095</v>
      </c>
      <c r="M77" cm="1">
        <f t="array" ref="M77">EXP(SUMPRODUCT(TRANSPOSE(E$1:E$6),C77:H77))</f>
        <v>1.9019139250280117</v>
      </c>
      <c r="N77">
        <f t="shared" ref="N77:N103" si="14">J77*50000</f>
        <v>41.183117074175549</v>
      </c>
      <c r="O77">
        <f t="shared" si="11"/>
        <v>0.55717078414865007</v>
      </c>
    </row>
    <row r="78" spans="1:15" x14ac:dyDescent="0.2">
      <c r="A78">
        <f t="shared" ref="A78:A103" si="15">A77+1</f>
        <v>67</v>
      </c>
      <c r="B78">
        <v>85</v>
      </c>
      <c r="C78">
        <f>0</f>
        <v>0</v>
      </c>
      <c r="D78">
        <v>0</v>
      </c>
      <c r="E78">
        <f>0</f>
        <v>0</v>
      </c>
      <c r="F78">
        <f>0</f>
        <v>0</v>
      </c>
      <c r="G78">
        <v>1</v>
      </c>
      <c r="H78">
        <f>0</f>
        <v>0</v>
      </c>
      <c r="I78">
        <f t="shared" si="12"/>
        <v>0.3216440182137017</v>
      </c>
      <c r="J78">
        <f t="shared" ref="J78:J103" si="16">I78-I77</f>
        <v>8.8117789547420555E-4</v>
      </c>
      <c r="K78">
        <f t="shared" si="10"/>
        <v>-597.91133737352175</v>
      </c>
      <c r="L78">
        <f t="shared" si="13"/>
        <v>115.66965504463676</v>
      </c>
      <c r="M78" cm="1">
        <f t="array" ref="M78">EXP(SUMPRODUCT(TRANSPOSE(E$1:E$6),C78:H78))</f>
        <v>2.1821405815838508</v>
      </c>
      <c r="N78">
        <f t="shared" si="14"/>
        <v>44.058894773710279</v>
      </c>
      <c r="O78">
        <f t="shared" si="11"/>
        <v>0.4816600614857614</v>
      </c>
    </row>
    <row r="79" spans="1:15" x14ac:dyDescent="0.2">
      <c r="A79">
        <f t="shared" si="15"/>
        <v>68</v>
      </c>
      <c r="B79">
        <v>32</v>
      </c>
      <c r="C79">
        <f>0</f>
        <v>0</v>
      </c>
      <c r="D79">
        <v>0</v>
      </c>
      <c r="E79">
        <f>0</f>
        <v>0</v>
      </c>
      <c r="F79">
        <f>0</f>
        <v>0</v>
      </c>
      <c r="G79">
        <v>0</v>
      </c>
      <c r="H79">
        <f>0</f>
        <v>0</v>
      </c>
      <c r="I79">
        <f t="shared" si="12"/>
        <v>0.32202635463943147</v>
      </c>
      <c r="J79">
        <f t="shared" si="16"/>
        <v>3.8233642572976789E-4</v>
      </c>
      <c r="K79">
        <f t="shared" si="10"/>
        <v>-251.81470852207624</v>
      </c>
      <c r="L79">
        <f t="shared" si="13"/>
        <v>116.84946545797635</v>
      </c>
      <c r="M79" cm="1">
        <f t="array" ref="M79">EXP(SUMPRODUCT(TRANSPOSE(E$1:E$6),C79:H79))</f>
        <v>1</v>
      </c>
      <c r="N79">
        <f t="shared" si="14"/>
        <v>19.116821286488396</v>
      </c>
      <c r="O79">
        <f t="shared" si="11"/>
        <v>0.40259933479723764</v>
      </c>
    </row>
    <row r="80" spans="1:15" x14ac:dyDescent="0.2">
      <c r="A80">
        <f t="shared" si="15"/>
        <v>69</v>
      </c>
      <c r="B80">
        <v>19</v>
      </c>
      <c r="C80">
        <f>0</f>
        <v>0</v>
      </c>
      <c r="D80">
        <v>0</v>
      </c>
      <c r="E80">
        <f>0</f>
        <v>0</v>
      </c>
      <c r="F80">
        <f>0</f>
        <v>0</v>
      </c>
      <c r="G80">
        <v>0</v>
      </c>
      <c r="H80">
        <f>0</f>
        <v>0</v>
      </c>
      <c r="I80">
        <f t="shared" si="12"/>
        <v>0.32239587989185237</v>
      </c>
      <c r="J80">
        <f t="shared" si="16"/>
        <v>3.6952525242089918E-4</v>
      </c>
      <c r="K80">
        <f t="shared" si="10"/>
        <v>-150.16253807764477</v>
      </c>
      <c r="L80">
        <f t="shared" si="13"/>
        <v>118.02982810166233</v>
      </c>
      <c r="M80" cm="1">
        <f t="array" ref="M80">EXP(SUMPRODUCT(TRANSPOSE(E$1:E$6),C80:H80))</f>
        <v>1</v>
      </c>
      <c r="N80">
        <f t="shared" si="14"/>
        <v>18.47626262104496</v>
      </c>
      <c r="O80">
        <f t="shared" si="11"/>
        <v>2.756512520816002E-2</v>
      </c>
    </row>
    <row r="81" spans="1:15" x14ac:dyDescent="0.2">
      <c r="A81">
        <f t="shared" si="15"/>
        <v>70</v>
      </c>
      <c r="B81">
        <v>18</v>
      </c>
      <c r="C81">
        <f>0</f>
        <v>0</v>
      </c>
      <c r="D81">
        <v>0</v>
      </c>
      <c r="E81">
        <f>0</f>
        <v>0</v>
      </c>
      <c r="F81">
        <f>0</f>
        <v>0</v>
      </c>
      <c r="G81">
        <v>0</v>
      </c>
      <c r="H81">
        <f>0</f>
        <v>0</v>
      </c>
      <c r="I81">
        <f t="shared" si="12"/>
        <v>0.32275301508638049</v>
      </c>
      <c r="J81">
        <f t="shared" si="16"/>
        <v>3.5713519452812426E-4</v>
      </c>
      <c r="K81">
        <f t="shared" si="10"/>
        <v>-142.87313073086489</v>
      </c>
      <c r="L81">
        <f t="shared" si="13"/>
        <v>119.21073522468883</v>
      </c>
      <c r="M81" cm="1">
        <f t="array" ref="M81">EXP(SUMPRODUCT(TRANSPOSE(E$1:E$6),C81:H81))</f>
        <v>1</v>
      </c>
      <c r="N81">
        <f t="shared" si="14"/>
        <v>17.856759726406214</v>
      </c>
      <c r="O81">
        <f t="shared" si="11"/>
        <v>7.9577929774325741E-3</v>
      </c>
    </row>
    <row r="82" spans="1:15" x14ac:dyDescent="0.2">
      <c r="A82">
        <f t="shared" si="15"/>
        <v>71</v>
      </c>
      <c r="B82">
        <v>45</v>
      </c>
      <c r="C82">
        <f>0</f>
        <v>0</v>
      </c>
      <c r="D82">
        <f>1</f>
        <v>1</v>
      </c>
      <c r="E82">
        <f>0</f>
        <v>0</v>
      </c>
      <c r="F82">
        <f>0</f>
        <v>0</v>
      </c>
      <c r="G82">
        <v>0</v>
      </c>
      <c r="H82">
        <f>0</f>
        <v>0</v>
      </c>
      <c r="I82">
        <f t="shared" si="12"/>
        <v>0.32329979014215016</v>
      </c>
      <c r="J82">
        <f t="shared" si="16"/>
        <v>5.4677505576966601E-4</v>
      </c>
      <c r="K82">
        <f t="shared" si="10"/>
        <v>-338.01628827231877</v>
      </c>
      <c r="L82">
        <f t="shared" si="13"/>
        <v>121.10171766961025</v>
      </c>
      <c r="M82" cm="1">
        <f t="array" ref="M82">EXP(SUMPRODUCT(TRANSPOSE(E$1:E$6),C82:H82))</f>
        <v>1.6005687395211354</v>
      </c>
      <c r="N82">
        <f t="shared" si="14"/>
        <v>27.338752788483301</v>
      </c>
      <c r="O82">
        <f t="shared" si="11"/>
        <v>0.39247216025592663</v>
      </c>
    </row>
    <row r="83" spans="1:15" x14ac:dyDescent="0.2">
      <c r="A83">
        <f t="shared" si="15"/>
        <v>72</v>
      </c>
      <c r="B83">
        <v>89</v>
      </c>
      <c r="C83">
        <f>0</f>
        <v>0</v>
      </c>
      <c r="D83" s="3">
        <f>0</f>
        <v>0</v>
      </c>
      <c r="E83">
        <f>1</f>
        <v>1</v>
      </c>
      <c r="F83">
        <f>0</f>
        <v>0</v>
      </c>
      <c r="G83">
        <v>0</v>
      </c>
      <c r="H83">
        <f>0</f>
        <v>0</v>
      </c>
      <c r="I83">
        <f t="shared" si="12"/>
        <v>0.32406255097741993</v>
      </c>
      <c r="J83">
        <f t="shared" si="16"/>
        <v>7.6276083526977123E-4</v>
      </c>
      <c r="K83">
        <f t="shared" si="10"/>
        <v>-638.89237657531112</v>
      </c>
      <c r="L83">
        <f t="shared" si="13"/>
        <v>123.92781842996904</v>
      </c>
      <c r="M83" cm="1">
        <f t="array" ref="M83">EXP(SUMPRODUCT(TRANSPOSE(E$1:E$6),C83:H83))</f>
        <v>2.3910014076039285</v>
      </c>
      <c r="N83">
        <f t="shared" si="14"/>
        <v>38.138041763488559</v>
      </c>
      <c r="O83">
        <f t="shared" si="11"/>
        <v>0.5714826768147353</v>
      </c>
    </row>
    <row r="84" spans="1:15" x14ac:dyDescent="0.2">
      <c r="A84">
        <f t="shared" si="15"/>
        <v>73</v>
      </c>
      <c r="B84">
        <v>51</v>
      </c>
      <c r="C84">
        <f>0</f>
        <v>0</v>
      </c>
      <c r="D84">
        <v>0</v>
      </c>
      <c r="E84">
        <f>0</f>
        <v>0</v>
      </c>
      <c r="F84">
        <f>1</f>
        <v>1</v>
      </c>
      <c r="G84">
        <v>0</v>
      </c>
      <c r="H84">
        <f>0</f>
        <v>0</v>
      </c>
      <c r="I84">
        <f t="shared" si="12"/>
        <v>0.3246260341174958</v>
      </c>
      <c r="J84">
        <f t="shared" si="16"/>
        <v>5.6348314007587108E-4</v>
      </c>
      <c r="K84">
        <f t="shared" si="10"/>
        <v>-381.55003039190854</v>
      </c>
      <c r="L84">
        <f t="shared" si="13"/>
        <v>126.17682440000414</v>
      </c>
      <c r="M84" cm="1">
        <f t="array" ref="M84">EXP(SUMPRODUCT(TRANSPOSE(E$1:E$6),C84:H84))</f>
        <v>1.9019139250280117</v>
      </c>
      <c r="N84">
        <f t="shared" si="14"/>
        <v>28.174157003793553</v>
      </c>
      <c r="O84">
        <f t="shared" si="11"/>
        <v>0.44756554894522443</v>
      </c>
    </row>
    <row r="85" spans="1:15" x14ac:dyDescent="0.2">
      <c r="A85">
        <f t="shared" si="15"/>
        <v>74</v>
      </c>
      <c r="B85">
        <v>8</v>
      </c>
      <c r="C85">
        <f>0</f>
        <v>0</v>
      </c>
      <c r="D85">
        <v>0</v>
      </c>
      <c r="E85">
        <f>0</f>
        <v>0</v>
      </c>
      <c r="F85">
        <f>0</f>
        <v>0</v>
      </c>
      <c r="G85">
        <v>0</v>
      </c>
      <c r="H85">
        <f>0</f>
        <v>0</v>
      </c>
      <c r="I85">
        <f t="shared" si="12"/>
        <v>0.32490787473027166</v>
      </c>
      <c r="J85">
        <f t="shared" si="16"/>
        <v>2.8184061277586325E-4</v>
      </c>
      <c r="K85">
        <f t="shared" si="10"/>
        <v>-65.393350797888118</v>
      </c>
      <c r="L85">
        <f t="shared" si="13"/>
        <v>127.35983615668046</v>
      </c>
      <c r="M85" cm="1">
        <f t="array" ref="M85">EXP(SUMPRODUCT(TRANSPOSE(E$1:E$6),C85:H85))</f>
        <v>1</v>
      </c>
      <c r="N85">
        <f t="shared" si="14"/>
        <v>14.092030638793162</v>
      </c>
      <c r="O85">
        <f t="shared" si="11"/>
        <v>0.76150382984914522</v>
      </c>
    </row>
    <row r="86" spans="1:15" x14ac:dyDescent="0.2">
      <c r="A86">
        <f t="shared" si="15"/>
        <v>75</v>
      </c>
      <c r="B86">
        <v>15</v>
      </c>
      <c r="C86">
        <f>0</f>
        <v>0</v>
      </c>
      <c r="D86">
        <v>0</v>
      </c>
      <c r="E86">
        <f>0</f>
        <v>0</v>
      </c>
      <c r="F86">
        <f>0</f>
        <v>0</v>
      </c>
      <c r="G86">
        <v>0</v>
      </c>
      <c r="H86">
        <f>0</f>
        <v>0</v>
      </c>
      <c r="I86">
        <f t="shared" si="12"/>
        <v>0.32518023585002137</v>
      </c>
      <c r="J86">
        <f t="shared" si="16"/>
        <v>2.7236111974970889E-4</v>
      </c>
      <c r="K86">
        <f t="shared" si="10"/>
        <v>-123.12572589108743</v>
      </c>
      <c r="L86">
        <f t="shared" si="13"/>
        <v>128.54335673275472</v>
      </c>
      <c r="M86" cm="1">
        <f t="array" ref="M86">EXP(SUMPRODUCT(TRANSPOSE(E$1:E$6),C86:H86))</f>
        <v>1</v>
      </c>
      <c r="N86">
        <f t="shared" si="14"/>
        <v>13.618055987485445</v>
      </c>
      <c r="O86">
        <f t="shared" si="11"/>
        <v>9.2129600834303702E-2</v>
      </c>
    </row>
    <row r="87" spans="1:15" x14ac:dyDescent="0.2">
      <c r="A87">
        <f t="shared" si="15"/>
        <v>76</v>
      </c>
      <c r="B87">
        <v>9</v>
      </c>
      <c r="C87">
        <f>0</f>
        <v>0</v>
      </c>
      <c r="D87">
        <v>0</v>
      </c>
      <c r="E87">
        <f>0</f>
        <v>0</v>
      </c>
      <c r="F87">
        <f>0</f>
        <v>0</v>
      </c>
      <c r="G87">
        <v>0</v>
      </c>
      <c r="H87">
        <f>0</f>
        <v>0</v>
      </c>
      <c r="I87">
        <f t="shared" si="12"/>
        <v>0.32544343090743721</v>
      </c>
      <c r="J87">
        <f t="shared" si="16"/>
        <v>2.631950574158437E-4</v>
      </c>
      <c r="K87">
        <f t="shared" si="10"/>
        <v>-74.183536237541574</v>
      </c>
      <c r="L87">
        <f t="shared" si="13"/>
        <v>129.72737955805781</v>
      </c>
      <c r="M87" cm="1">
        <f t="array" ref="M87">EXP(SUMPRODUCT(TRANSPOSE(E$1:E$6),C87:H87))</f>
        <v>1</v>
      </c>
      <c r="N87">
        <f t="shared" si="14"/>
        <v>13.159752870792186</v>
      </c>
      <c r="O87">
        <f t="shared" si="11"/>
        <v>0.46219476342135402</v>
      </c>
    </row>
    <row r="88" spans="1:15" x14ac:dyDescent="0.2">
      <c r="A88">
        <f t="shared" si="15"/>
        <v>77</v>
      </c>
      <c r="B88">
        <v>8</v>
      </c>
      <c r="C88">
        <f>0</f>
        <v>0</v>
      </c>
      <c r="D88">
        <v>0</v>
      </c>
      <c r="E88">
        <f>0</f>
        <v>0</v>
      </c>
      <c r="F88">
        <f>0</f>
        <v>0</v>
      </c>
      <c r="G88">
        <v>0</v>
      </c>
      <c r="H88">
        <f>0</f>
        <v>0</v>
      </c>
      <c r="I88">
        <f t="shared" si="12"/>
        <v>0.32569776324177646</v>
      </c>
      <c r="J88">
        <f t="shared" si="16"/>
        <v>2.5433233433924674E-4</v>
      </c>
      <c r="K88">
        <f t="shared" si="10"/>
        <v>-66.214949945988081</v>
      </c>
      <c r="L88">
        <f t="shared" si="13"/>
        <v>130.91189823261931</v>
      </c>
      <c r="M88" cm="1">
        <f t="array" ref="M88">EXP(SUMPRODUCT(TRANSPOSE(E$1:E$6),C88:H88))</f>
        <v>1</v>
      </c>
      <c r="N88">
        <f t="shared" si="14"/>
        <v>12.716616716962337</v>
      </c>
      <c r="O88">
        <f t="shared" si="11"/>
        <v>0.58957708962029209</v>
      </c>
    </row>
    <row r="89" spans="1:15" x14ac:dyDescent="0.2">
      <c r="A89">
        <f t="shared" si="15"/>
        <v>78</v>
      </c>
      <c r="B89">
        <v>26</v>
      </c>
      <c r="C89">
        <f>0</f>
        <v>0</v>
      </c>
      <c r="D89">
        <f>1</f>
        <v>1</v>
      </c>
      <c r="E89">
        <f>0</f>
        <v>0</v>
      </c>
      <c r="F89">
        <f>0</f>
        <v>0</v>
      </c>
      <c r="G89">
        <v>0</v>
      </c>
      <c r="H89">
        <f>0</f>
        <v>0</v>
      </c>
      <c r="I89">
        <f t="shared" si="12"/>
        <v>0.32608707780125201</v>
      </c>
      <c r="J89">
        <f t="shared" si="16"/>
        <v>3.8931455947555094E-4</v>
      </c>
      <c r="K89">
        <f t="shared" si="10"/>
        <v>-204.12919552823161</v>
      </c>
      <c r="L89">
        <f t="shared" si="13"/>
        <v>132.80858545364239</v>
      </c>
      <c r="M89" cm="1">
        <f t="array" ref="M89">EXP(SUMPRODUCT(TRANSPOSE(E$1:E$6),C89:H89))</f>
        <v>1.6005687395211354</v>
      </c>
      <c r="N89">
        <f t="shared" si="14"/>
        <v>19.465727973777547</v>
      </c>
      <c r="O89">
        <f t="shared" si="11"/>
        <v>0.25131815485470976</v>
      </c>
    </row>
    <row r="90" spans="1:15" x14ac:dyDescent="0.2">
      <c r="A90">
        <f t="shared" si="15"/>
        <v>79</v>
      </c>
      <c r="B90">
        <v>66</v>
      </c>
      <c r="C90">
        <f>0</f>
        <v>0</v>
      </c>
      <c r="D90" s="3">
        <f>0</f>
        <v>0</v>
      </c>
      <c r="E90">
        <f>1</f>
        <v>1</v>
      </c>
      <c r="F90">
        <f>0</f>
        <v>0</v>
      </c>
      <c r="G90">
        <v>0</v>
      </c>
      <c r="H90">
        <f>0</f>
        <v>0</v>
      </c>
      <c r="I90">
        <f t="shared" si="12"/>
        <v>0.32663004491426201</v>
      </c>
      <c r="J90">
        <f t="shared" si="16"/>
        <v>5.4296711300999556E-4</v>
      </c>
      <c r="K90">
        <f t="shared" si="10"/>
        <v>-496.21847914475876</v>
      </c>
      <c r="L90">
        <f t="shared" si="13"/>
        <v>135.64309806751126</v>
      </c>
      <c r="M90" cm="1">
        <f t="array" ref="M90">EXP(SUMPRODUCT(TRANSPOSE(E$1:E$6),C90:H90))</f>
        <v>2.3910014076039285</v>
      </c>
      <c r="N90">
        <f t="shared" si="14"/>
        <v>27.148355650499777</v>
      </c>
      <c r="O90">
        <f t="shared" si="11"/>
        <v>0.58866127802273061</v>
      </c>
    </row>
    <row r="91" spans="1:15" x14ac:dyDescent="0.2">
      <c r="A91">
        <f t="shared" si="15"/>
        <v>80</v>
      </c>
      <c r="B91">
        <v>37</v>
      </c>
      <c r="C91">
        <f>0</f>
        <v>0</v>
      </c>
      <c r="D91">
        <v>0</v>
      </c>
      <c r="E91">
        <f>0</f>
        <v>0</v>
      </c>
      <c r="F91">
        <f>1</f>
        <v>1</v>
      </c>
      <c r="G91">
        <v>0</v>
      </c>
      <c r="H91">
        <f>0</f>
        <v>0</v>
      </c>
      <c r="I91">
        <f t="shared" si="12"/>
        <v>0.32703105316288217</v>
      </c>
      <c r="J91">
        <f t="shared" si="16"/>
        <v>4.0100824862016049E-4</v>
      </c>
      <c r="K91">
        <f t="shared" si="10"/>
        <v>-289.39655674753465</v>
      </c>
      <c r="L91">
        <f t="shared" si="13"/>
        <v>137.89870983736631</v>
      </c>
      <c r="M91" cm="1">
        <f t="array" ref="M91">EXP(SUMPRODUCT(TRANSPOSE(E$1:E$6),C91:H91))</f>
        <v>1.9019139250280117</v>
      </c>
      <c r="N91">
        <f t="shared" si="14"/>
        <v>20.050412431008024</v>
      </c>
      <c r="O91">
        <f t="shared" si="11"/>
        <v>0.45809696132410749</v>
      </c>
    </row>
    <row r="92" spans="1:15" x14ac:dyDescent="0.2">
      <c r="A92">
        <f t="shared" si="15"/>
        <v>81</v>
      </c>
      <c r="B92">
        <v>7</v>
      </c>
      <c r="C92">
        <f>0</f>
        <v>0</v>
      </c>
      <c r="D92">
        <v>0</v>
      </c>
      <c r="E92">
        <f>0</f>
        <v>0</v>
      </c>
      <c r="F92">
        <f>0</f>
        <v>0</v>
      </c>
      <c r="G92">
        <v>0</v>
      </c>
      <c r="H92">
        <f>0</f>
        <v>0</v>
      </c>
      <c r="I92">
        <f t="shared" si="12"/>
        <v>0.32723159050467426</v>
      </c>
      <c r="J92">
        <f t="shared" si="16"/>
        <v>2.0053734179209526E-4</v>
      </c>
      <c r="K92">
        <f t="shared" si="10"/>
        <v>-59.601570596446862</v>
      </c>
      <c r="L92">
        <f t="shared" si="13"/>
        <v>139.08515109040542</v>
      </c>
      <c r="M92" cm="1">
        <f t="array" ref="M92">EXP(SUMPRODUCT(TRANSPOSE(E$1:E$6),C92:H92))</f>
        <v>1</v>
      </c>
      <c r="N92">
        <f t="shared" si="14"/>
        <v>10.026867089604764</v>
      </c>
      <c r="O92">
        <f t="shared" si="11"/>
        <v>0.43240958422925196</v>
      </c>
    </row>
    <row r="93" spans="1:15" x14ac:dyDescent="0.2">
      <c r="A93">
        <f t="shared" si="15"/>
        <v>82</v>
      </c>
      <c r="B93">
        <v>12</v>
      </c>
      <c r="C93">
        <f>0</f>
        <v>0</v>
      </c>
      <c r="D93">
        <v>0</v>
      </c>
      <c r="E93">
        <f>0</f>
        <v>0</v>
      </c>
      <c r="F93">
        <f>0</f>
        <v>0</v>
      </c>
      <c r="G93">
        <v>0</v>
      </c>
      <c r="H93">
        <f>0</f>
        <v>0</v>
      </c>
      <c r="I93">
        <f t="shared" si="12"/>
        <v>0.32742535638868442</v>
      </c>
      <c r="J93">
        <f t="shared" si="16"/>
        <v>1.9376588401015526E-4</v>
      </c>
      <c r="K93">
        <f t="shared" si="10"/>
        <v>-102.58631893323911</v>
      </c>
      <c r="L93">
        <f t="shared" si="13"/>
        <v>140.27205852739411</v>
      </c>
      <c r="M93" cm="1">
        <f t="array" ref="M93">EXP(SUMPRODUCT(TRANSPOSE(E$1:E$6),C93:H93))</f>
        <v>1</v>
      </c>
      <c r="N93">
        <f t="shared" si="14"/>
        <v>9.6882942005077624</v>
      </c>
      <c r="O93">
        <f t="shared" si="11"/>
        <v>0.19264214995768647</v>
      </c>
    </row>
    <row r="94" spans="1:15" x14ac:dyDescent="0.2">
      <c r="A94">
        <f t="shared" si="15"/>
        <v>83</v>
      </c>
      <c r="B94">
        <v>8</v>
      </c>
      <c r="C94">
        <f>0</f>
        <v>0</v>
      </c>
      <c r="D94">
        <v>0</v>
      </c>
      <c r="E94">
        <f>0</f>
        <v>0</v>
      </c>
      <c r="F94">
        <f>0</f>
        <v>0</v>
      </c>
      <c r="G94">
        <v>0</v>
      </c>
      <c r="H94">
        <f>0</f>
        <v>0</v>
      </c>
      <c r="I94">
        <f t="shared" si="12"/>
        <v>0.3276125760264969</v>
      </c>
      <c r="J94">
        <f t="shared" si="16"/>
        <v>1.8721963781248574E-4</v>
      </c>
      <c r="K94">
        <f t="shared" si="10"/>
        <v>-68.665824772625811</v>
      </c>
      <c r="L94">
        <f t="shared" si="13"/>
        <v>141.45942664272158</v>
      </c>
      <c r="M94" cm="1">
        <f t="array" ref="M94">EXP(SUMPRODUCT(TRANSPOSE(E$1:E$6),C94:H94))</f>
        <v>1</v>
      </c>
      <c r="N94">
        <f t="shared" si="14"/>
        <v>9.3609818906242879</v>
      </c>
      <c r="O94">
        <f t="shared" si="11"/>
        <v>0.17012273632803598</v>
      </c>
    </row>
    <row r="95" spans="1:15" x14ac:dyDescent="0.2">
      <c r="A95">
        <f t="shared" si="15"/>
        <v>84</v>
      </c>
      <c r="B95">
        <v>4</v>
      </c>
      <c r="C95">
        <f>0</f>
        <v>0</v>
      </c>
      <c r="D95">
        <v>0</v>
      </c>
      <c r="E95">
        <f>0</f>
        <v>0</v>
      </c>
      <c r="F95">
        <f>0</f>
        <v>0</v>
      </c>
      <c r="G95">
        <v>0</v>
      </c>
      <c r="H95">
        <f>0</f>
        <v>0</v>
      </c>
      <c r="I95">
        <f t="shared" si="12"/>
        <v>0.32779346730708758</v>
      </c>
      <c r="J95">
        <f t="shared" si="16"/>
        <v>1.8089128059067816E-4</v>
      </c>
      <c r="K95">
        <f t="shared" si="10"/>
        <v>-34.470457467547114</v>
      </c>
      <c r="L95">
        <f t="shared" si="13"/>
        <v>142.64725006136632</v>
      </c>
      <c r="M95" cm="1">
        <f t="array" ref="M95">EXP(SUMPRODUCT(TRANSPOSE(E$1:E$6),C95:H95))</f>
        <v>1</v>
      </c>
      <c r="N95">
        <f t="shared" si="14"/>
        <v>9.0445640295339089</v>
      </c>
      <c r="O95">
        <f t="shared" si="11"/>
        <v>1.2611410073834772</v>
      </c>
    </row>
    <row r="96" spans="1:15" x14ac:dyDescent="0.2">
      <c r="A96">
        <f t="shared" si="15"/>
        <v>85</v>
      </c>
      <c r="B96">
        <v>10</v>
      </c>
      <c r="C96">
        <f>0</f>
        <v>0</v>
      </c>
      <c r="D96">
        <f>1</f>
        <v>1</v>
      </c>
      <c r="E96">
        <f>0</f>
        <v>0</v>
      </c>
      <c r="F96">
        <f>0</f>
        <v>0</v>
      </c>
      <c r="G96">
        <v>0</v>
      </c>
      <c r="H96">
        <f>0</f>
        <v>0</v>
      </c>
      <c r="I96">
        <f t="shared" si="12"/>
        <v>0.32807031932646868</v>
      </c>
      <c r="J96">
        <f t="shared" si="16"/>
        <v>2.7685201938110193E-4</v>
      </c>
      <c r="K96">
        <f t="shared" si="10"/>
        <v>-81.920274205875231</v>
      </c>
      <c r="L96">
        <f t="shared" si="13"/>
        <v>144.54916343611455</v>
      </c>
      <c r="M96" cm="1">
        <f t="array" ref="M96">EXP(SUMPRODUCT(TRANSPOSE(E$1:E$6),C96:H96))</f>
        <v>1.6005687395211354</v>
      </c>
      <c r="N96">
        <f t="shared" si="14"/>
        <v>13.842600969055097</v>
      </c>
      <c r="O96">
        <f t="shared" si="11"/>
        <v>0.38426009690550966</v>
      </c>
    </row>
    <row r="97" spans="1:15" x14ac:dyDescent="0.2">
      <c r="A97">
        <f t="shared" si="15"/>
        <v>86</v>
      </c>
      <c r="B97">
        <v>21</v>
      </c>
      <c r="C97">
        <f>0</f>
        <v>0</v>
      </c>
      <c r="D97" s="3">
        <f>0</f>
        <v>0</v>
      </c>
      <c r="E97">
        <f>1</f>
        <v>1</v>
      </c>
      <c r="F97">
        <f>0</f>
        <v>0</v>
      </c>
      <c r="G97">
        <v>0</v>
      </c>
      <c r="H97">
        <f>0</f>
        <v>0</v>
      </c>
      <c r="I97">
        <f t="shared" si="12"/>
        <v>0.32845635201680973</v>
      </c>
      <c r="J97">
        <f t="shared" si="16"/>
        <v>3.8603269034104271E-4</v>
      </c>
      <c r="K97">
        <f t="shared" si="10"/>
        <v>-165.05135854373748</v>
      </c>
      <c r="L97">
        <f t="shared" si="13"/>
        <v>147.39139080306157</v>
      </c>
      <c r="M97" cm="1">
        <f t="array" ref="M97">EXP(SUMPRODUCT(TRANSPOSE(E$1:E$6),C97:H97))</f>
        <v>2.3910014076039285</v>
      </c>
      <c r="N97">
        <f t="shared" si="14"/>
        <v>19.301634517052136</v>
      </c>
      <c r="O97">
        <f t="shared" si="11"/>
        <v>8.0874546807041134E-2</v>
      </c>
    </row>
    <row r="98" spans="1:15" x14ac:dyDescent="0.2">
      <c r="A98">
        <f t="shared" si="15"/>
        <v>87</v>
      </c>
      <c r="B98">
        <v>11</v>
      </c>
      <c r="C98">
        <f>0</f>
        <v>0</v>
      </c>
      <c r="D98">
        <v>0</v>
      </c>
      <c r="E98">
        <f>0</f>
        <v>0</v>
      </c>
      <c r="F98">
        <f>1</f>
        <v>1</v>
      </c>
      <c r="G98">
        <v>0</v>
      </c>
      <c r="H98">
        <f>0</f>
        <v>0</v>
      </c>
      <c r="I98">
        <f t="shared" si="12"/>
        <v>0.32874138936280572</v>
      </c>
      <c r="J98">
        <f t="shared" si="16"/>
        <v>2.8503734599599762E-4</v>
      </c>
      <c r="K98">
        <f t="shared" si="10"/>
        <v>-89.791793824677796</v>
      </c>
      <c r="L98">
        <f t="shared" si="13"/>
        <v>149.65306756409382</v>
      </c>
      <c r="M98" cm="1">
        <f t="array" ref="M98">EXP(SUMPRODUCT(TRANSPOSE(E$1:E$6),C98:H98))</f>
        <v>1.9019139250280117</v>
      </c>
      <c r="N98">
        <f t="shared" si="14"/>
        <v>14.25186729979988</v>
      </c>
      <c r="O98">
        <f t="shared" si="11"/>
        <v>0.29562429998180728</v>
      </c>
    </row>
    <row r="99" spans="1:15" x14ac:dyDescent="0.2">
      <c r="A99">
        <f t="shared" si="15"/>
        <v>88</v>
      </c>
      <c r="B99">
        <v>4</v>
      </c>
      <c r="C99">
        <f>0</f>
        <v>0</v>
      </c>
      <c r="D99">
        <v>0</v>
      </c>
      <c r="E99">
        <f>0</f>
        <v>0</v>
      </c>
      <c r="F99">
        <f>0</f>
        <v>0</v>
      </c>
      <c r="G99">
        <v>0</v>
      </c>
      <c r="H99">
        <f>0</f>
        <v>0</v>
      </c>
      <c r="I99">
        <f t="shared" si="12"/>
        <v>0.32888390775278109</v>
      </c>
      <c r="J99">
        <f t="shared" si="16"/>
        <v>1.425183899753657E-4</v>
      </c>
      <c r="K99">
        <f t="shared" si="10"/>
        <v>-35.42415805649366</v>
      </c>
      <c r="L99">
        <f t="shared" si="13"/>
        <v>150.84266090046617</v>
      </c>
      <c r="M99" cm="1">
        <f t="array" ref="M99">EXP(SUMPRODUCT(TRANSPOSE(E$1:E$6),C99:H99))</f>
        <v>1</v>
      </c>
      <c r="N99">
        <f t="shared" si="14"/>
        <v>7.125919498768285</v>
      </c>
      <c r="O99">
        <f t="shared" si="11"/>
        <v>0.78147987469207125</v>
      </c>
    </row>
    <row r="100" spans="1:15" x14ac:dyDescent="0.2">
      <c r="A100">
        <f t="shared" si="15"/>
        <v>89</v>
      </c>
      <c r="B100">
        <v>6</v>
      </c>
      <c r="C100">
        <f>0</f>
        <v>0</v>
      </c>
      <c r="D100">
        <v>0</v>
      </c>
      <c r="E100">
        <f>0</f>
        <v>0</v>
      </c>
      <c r="F100">
        <f>0</f>
        <v>0</v>
      </c>
      <c r="G100">
        <v>0</v>
      </c>
      <c r="H100">
        <f>0</f>
        <v>0</v>
      </c>
      <c r="I100">
        <f t="shared" si="12"/>
        <v>0.32902159684738075</v>
      </c>
      <c r="J100">
        <f t="shared" si="16"/>
        <v>1.3768909459965784E-4</v>
      </c>
      <c r="K100">
        <f t="shared" si="10"/>
        <v>-53.343074113038178</v>
      </c>
      <c r="L100">
        <f t="shared" si="13"/>
        <v>152.03268446962414</v>
      </c>
      <c r="M100" cm="1">
        <f t="array" ref="M100">EXP(SUMPRODUCT(TRANSPOSE(E$1:E$6),C100:H100))</f>
        <v>1</v>
      </c>
      <c r="N100">
        <f t="shared" si="14"/>
        <v>6.8844547299828918</v>
      </c>
      <c r="O100">
        <f t="shared" si="11"/>
        <v>0.14740912166381528</v>
      </c>
    </row>
    <row r="101" spans="1:15" x14ac:dyDescent="0.2">
      <c r="A101">
        <f t="shared" si="15"/>
        <v>90</v>
      </c>
      <c r="B101">
        <v>4</v>
      </c>
      <c r="C101">
        <f>0</f>
        <v>0</v>
      </c>
      <c r="D101">
        <v>0</v>
      </c>
      <c r="E101">
        <f>0</f>
        <v>0</v>
      </c>
      <c r="F101">
        <f>0</f>
        <v>0</v>
      </c>
      <c r="G101">
        <v>0</v>
      </c>
      <c r="H101">
        <f>0</f>
        <v>0</v>
      </c>
      <c r="I101">
        <f t="shared" si="12"/>
        <v>0.32915461808232671</v>
      </c>
      <c r="J101">
        <f t="shared" si="16"/>
        <v>1.3302123494596252E-4</v>
      </c>
      <c r="K101">
        <f t="shared" si="10"/>
        <v>-35.700007124956727</v>
      </c>
      <c r="L101">
        <f t="shared" si="13"/>
        <v>153.223133590277</v>
      </c>
      <c r="M101" cm="1">
        <f t="array" ref="M101">EXP(SUMPRODUCT(TRANSPOSE(E$1:E$6),C101:H101))</f>
        <v>1</v>
      </c>
      <c r="N101">
        <f t="shared" si="14"/>
        <v>6.6510617472981259</v>
      </c>
      <c r="O101">
        <f t="shared" si="11"/>
        <v>0.66276543682453148</v>
      </c>
    </row>
    <row r="102" spans="1:15" x14ac:dyDescent="0.2">
      <c r="A102">
        <f t="shared" si="15"/>
        <v>91</v>
      </c>
      <c r="B102">
        <v>3</v>
      </c>
      <c r="C102">
        <f>0</f>
        <v>0</v>
      </c>
      <c r="D102">
        <v>0</v>
      </c>
      <c r="E102">
        <f>0</f>
        <v>0</v>
      </c>
      <c r="F102">
        <f>0</f>
        <v>0</v>
      </c>
      <c r="G102">
        <v>0</v>
      </c>
      <c r="H102">
        <f>0</f>
        <v>0</v>
      </c>
      <c r="I102">
        <f t="shared" si="12"/>
        <v>0.32928312760172368</v>
      </c>
      <c r="J102">
        <f t="shared" si="16"/>
        <v>1.2850951939696875E-4</v>
      </c>
      <c r="K102">
        <f t="shared" si="10"/>
        <v>-26.878522726387775</v>
      </c>
      <c r="L102">
        <f t="shared" si="13"/>
        <v>154.4140036835318</v>
      </c>
      <c r="M102" cm="1">
        <f t="array" ref="M102">EXP(SUMPRODUCT(TRANSPOSE(E$1:E$6),C102:H102))</f>
        <v>1</v>
      </c>
      <c r="N102">
        <f t="shared" si="14"/>
        <v>6.4254759698484376</v>
      </c>
      <c r="O102">
        <f t="shared" si="11"/>
        <v>1.1418253232828126</v>
      </c>
    </row>
    <row r="103" spans="1:15" x14ac:dyDescent="0.2">
      <c r="A103">
        <f t="shared" si="15"/>
        <v>92</v>
      </c>
      <c r="B103">
        <v>4</v>
      </c>
      <c r="C103">
        <f>0</f>
        <v>0</v>
      </c>
      <c r="D103">
        <f>1</f>
        <v>1</v>
      </c>
      <c r="E103">
        <f>0</f>
        <v>0</v>
      </c>
      <c r="F103">
        <f>0</f>
        <v>0</v>
      </c>
      <c r="G103">
        <v>0</v>
      </c>
      <c r="H103">
        <f>0</f>
        <v>0</v>
      </c>
      <c r="I103">
        <f t="shared" si="12"/>
        <v>0.32947978163088104</v>
      </c>
      <c r="J103">
        <f t="shared" si="16"/>
        <v>1.9665402915736152E-4</v>
      </c>
      <c r="K103">
        <f t="shared" si="10"/>
        <v>-34.136258281276703</v>
      </c>
      <c r="L103">
        <f t="shared" si="13"/>
        <v>156.32073975292846</v>
      </c>
      <c r="M103" cm="1">
        <f t="array" ref="M103">EXP(SUMPRODUCT(TRANSPOSE(E$1:E$6),C103:H103))</f>
        <v>1.6005687395211354</v>
      </c>
      <c r="N103">
        <f t="shared" si="14"/>
        <v>9.832701457868076</v>
      </c>
      <c r="O103">
        <f t="shared" si="11"/>
        <v>1.458175364467019</v>
      </c>
    </row>
    <row r="104" spans="1:15" x14ac:dyDescent="0.2">
      <c r="K104">
        <f>(50000-SUM($B$12:$B$103))*IFERROR(LN(1-$I$103),-10000)</f>
        <v>-13400.389892338033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67E3-7E70-8B4D-B717-95EB74DA693F}">
  <dimension ref="A1:R109"/>
  <sheetViews>
    <sheetView zoomScale="97" zoomScaleNormal="97" workbookViewId="0">
      <selection activeCell="J2" sqref="J2"/>
    </sheetView>
  </sheetViews>
  <sheetFormatPr baseColWidth="10" defaultColWidth="15.83203125" defaultRowHeight="15" x14ac:dyDescent="0.2"/>
  <sheetData>
    <row r="1" spans="1:18" x14ac:dyDescent="0.2">
      <c r="A1" t="s">
        <v>25</v>
      </c>
      <c r="B1">
        <f>EXP(C1)</f>
        <v>5.9666884070884582E-4</v>
      </c>
      <c r="C1">
        <v>-7.4241483041581109</v>
      </c>
      <c r="E1" t="s">
        <v>34</v>
      </c>
      <c r="F1">
        <f>EXP(G1)</f>
        <v>2.014630935532816E-2</v>
      </c>
      <c r="G1" s="4">
        <v>-3.9047341659095278</v>
      </c>
      <c r="I1" t="s">
        <v>8</v>
      </c>
      <c r="J1">
        <f>SUM(L17:L109)</f>
        <v>-94600.091291110672</v>
      </c>
    </row>
    <row r="2" spans="1:18" x14ac:dyDescent="0.2">
      <c r="A2" t="s">
        <v>26</v>
      </c>
      <c r="B2">
        <f>EXP(C2)</f>
        <v>2.921187214735848</v>
      </c>
      <c r="C2">
        <v>1.0719901140377699</v>
      </c>
      <c r="E2" s="3" t="s">
        <v>29</v>
      </c>
      <c r="F2">
        <f>EXP(G2)</f>
        <v>0.92963560962052294</v>
      </c>
      <c r="G2" s="3">
        <v>-7.2962587227753631E-2</v>
      </c>
      <c r="I2" t="s">
        <v>40</v>
      </c>
      <c r="J2" s="5">
        <f>-2*J1+18*LN(50000)</f>
        <v>189394.93859134073</v>
      </c>
      <c r="L2" s="3"/>
    </row>
    <row r="3" spans="1:18" x14ac:dyDescent="0.2">
      <c r="A3" t="s">
        <v>27</v>
      </c>
      <c r="B3">
        <f t="shared" ref="B3:B8" si="0">C3</f>
        <v>6.060450241742628</v>
      </c>
      <c r="C3">
        <v>6.060450241742628</v>
      </c>
      <c r="E3" s="3" t="s">
        <v>36</v>
      </c>
      <c r="F3">
        <f t="shared" ref="F3:F8" si="1">G3</f>
        <v>-121.5019037113034</v>
      </c>
      <c r="G3" s="3">
        <v>-121.5019037113034</v>
      </c>
      <c r="I3" t="s">
        <v>24</v>
      </c>
      <c r="J3">
        <f>AVERAGE(R17:R108)</f>
        <v>0.30504034541495173</v>
      </c>
    </row>
    <row r="4" spans="1:18" x14ac:dyDescent="0.2">
      <c r="A4" t="s">
        <v>54</v>
      </c>
      <c r="B4">
        <f t="shared" si="0"/>
        <v>-0.26341565294949093</v>
      </c>
      <c r="C4">
        <v>-0.26341565294949093</v>
      </c>
      <c r="E4" t="s">
        <v>55</v>
      </c>
      <c r="F4">
        <f t="shared" si="1"/>
        <v>0.92354888119191714</v>
      </c>
      <c r="G4">
        <v>0.92354888119191714</v>
      </c>
    </row>
    <row r="5" spans="1:18" x14ac:dyDescent="0.2">
      <c r="A5" t="s">
        <v>50</v>
      </c>
      <c r="B5">
        <f t="shared" si="0"/>
        <v>-6.9512112547432663</v>
      </c>
      <c r="C5">
        <v>-6.9512112547432663</v>
      </c>
      <c r="E5" s="3" t="s">
        <v>53</v>
      </c>
      <c r="F5">
        <f t="shared" si="1"/>
        <v>1.7159622849069482</v>
      </c>
      <c r="G5" s="3">
        <v>1.7159622849069482</v>
      </c>
    </row>
    <row r="6" spans="1:18" x14ac:dyDescent="0.2">
      <c r="A6" t="s">
        <v>51</v>
      </c>
      <c r="B6">
        <f t="shared" si="0"/>
        <v>1.2257719443094424</v>
      </c>
      <c r="C6">
        <v>1.2257719443094424</v>
      </c>
      <c r="E6" s="3" t="s">
        <v>52</v>
      </c>
      <c r="F6">
        <f t="shared" si="1"/>
        <v>1.2938070182910575</v>
      </c>
      <c r="G6" s="3">
        <v>1.2938070182910575</v>
      </c>
    </row>
    <row r="7" spans="1:18" x14ac:dyDescent="0.2">
      <c r="A7" t="s">
        <v>28</v>
      </c>
      <c r="B7">
        <f t="shared" si="0"/>
        <v>-0.49147678404285938</v>
      </c>
      <c r="C7">
        <v>-0.49147678404285938</v>
      </c>
      <c r="E7" s="3" t="s">
        <v>37</v>
      </c>
      <c r="F7">
        <f t="shared" si="1"/>
        <v>1.2583402396037473</v>
      </c>
      <c r="G7" s="3">
        <v>1.2583402396037473</v>
      </c>
    </row>
    <row r="8" spans="1:18" x14ac:dyDescent="0.2">
      <c r="A8" t="s">
        <v>38</v>
      </c>
      <c r="B8">
        <f t="shared" si="0"/>
        <v>-1.4287121730157728</v>
      </c>
      <c r="C8">
        <v>-1.4287121730157728</v>
      </c>
      <c r="E8" s="3" t="s">
        <v>39</v>
      </c>
      <c r="F8">
        <f t="shared" si="1"/>
        <v>-148.38153804876896</v>
      </c>
      <c r="G8" s="3">
        <v>-148.38153804876896</v>
      </c>
    </row>
    <row r="9" spans="1:18" x14ac:dyDescent="0.2">
      <c r="A9" s="3" t="s">
        <v>35</v>
      </c>
      <c r="B9">
        <f>EXP(C9)/(1+EXP(C9))</f>
        <v>0.36016950111505375</v>
      </c>
      <c r="C9" s="3">
        <v>-0.5746285387115162</v>
      </c>
      <c r="E9" s="3" t="s">
        <v>43</v>
      </c>
      <c r="F9">
        <f>G9</f>
        <v>0.33959452818314689</v>
      </c>
      <c r="G9" s="3">
        <v>0.33959452818314689</v>
      </c>
    </row>
    <row r="16" spans="1:18" x14ac:dyDescent="0.2">
      <c r="A16" t="s">
        <v>21</v>
      </c>
      <c r="B16" t="s">
        <v>0</v>
      </c>
      <c r="C16" t="s">
        <v>1</v>
      </c>
      <c r="D16" t="s">
        <v>22</v>
      </c>
      <c r="E16" s="3" t="s">
        <v>49</v>
      </c>
      <c r="F16" t="s">
        <v>46</v>
      </c>
      <c r="G16" t="s">
        <v>47</v>
      </c>
      <c r="H16" t="s">
        <v>3</v>
      </c>
      <c r="I16" t="s">
        <v>48</v>
      </c>
      <c r="J16" t="s">
        <v>17</v>
      </c>
      <c r="K16" t="s">
        <v>18</v>
      </c>
      <c r="L16" t="s">
        <v>8</v>
      </c>
      <c r="M16" t="s">
        <v>30</v>
      </c>
      <c r="N16" t="s">
        <v>31</v>
      </c>
      <c r="O16" t="s">
        <v>32</v>
      </c>
      <c r="P16" t="s">
        <v>33</v>
      </c>
      <c r="Q16" t="s">
        <v>10</v>
      </c>
      <c r="R16" t="s">
        <v>23</v>
      </c>
    </row>
    <row r="17" spans="1:18" x14ac:dyDescent="0.2">
      <c r="A17" s="1">
        <v>45275</v>
      </c>
      <c r="B17">
        <v>1</v>
      </c>
      <c r="C17">
        <v>1091</v>
      </c>
      <c r="D17">
        <v>1</v>
      </c>
      <c r="E17">
        <f>1</f>
        <v>1</v>
      </c>
      <c r="F17">
        <v>0</v>
      </c>
      <c r="G17">
        <f>0</f>
        <v>0</v>
      </c>
      <c r="H17">
        <v>0</v>
      </c>
      <c r="I17">
        <f>0</f>
        <v>0</v>
      </c>
      <c r="J17">
        <f t="shared" ref="J17:J48" si="2">$F$9*(1-($B$9*EXP(-B$1*M17))-((1-$B$9)*EXP(-F$1*O17)))</f>
        <v>2.1819813082219731E-2</v>
      </c>
      <c r="K17">
        <f>J17</f>
        <v>2.1819813082219731E-2</v>
      </c>
      <c r="L17">
        <f t="shared" ref="L17:L48" si="3">C17*IFERROR(LN(K17),-10000)</f>
        <v>-4173.006119676782</v>
      </c>
      <c r="M17">
        <f>B17^B2*N17</f>
        <v>329.32153673021952</v>
      </c>
      <c r="N17" cm="1">
        <f t="array" ref="N17">EXP(SUMPRODUCT(TRANSPOSE(B$3:B$8),D17:I17))</f>
        <v>329.32153673021952</v>
      </c>
      <c r="O17">
        <f>B17^F2*P17</f>
        <v>4.3001723297088375E-53</v>
      </c>
      <c r="P17" cm="1">
        <f t="array" ref="P17">EXP(SUMPRODUCT(TRANSPOSE(F$3:F$8),D17:I17))</f>
        <v>4.3001723297088375E-53</v>
      </c>
      <c r="Q17">
        <f>K17*50000</f>
        <v>1090.9906541109865</v>
      </c>
      <c r="R17">
        <f t="shared" ref="R17:R48" si="4">ABS(Q17-C17)/C17</f>
        <v>8.5663510664551125E-6</v>
      </c>
    </row>
    <row r="18" spans="1:18" x14ac:dyDescent="0.2">
      <c r="A18" s="1">
        <v>45276</v>
      </c>
      <c r="B18">
        <f>B17+1</f>
        <v>2</v>
      </c>
      <c r="C18">
        <v>1062</v>
      </c>
      <c r="D18">
        <f>0</f>
        <v>0</v>
      </c>
      <c r="E18" s="3">
        <f>0</f>
        <v>0</v>
      </c>
      <c r="F18">
        <f>1</f>
        <v>1</v>
      </c>
      <c r="G18">
        <f>0</f>
        <v>0</v>
      </c>
      <c r="H18">
        <v>0</v>
      </c>
      <c r="I18">
        <f>0</f>
        <v>0</v>
      </c>
      <c r="J18">
        <f t="shared" si="2"/>
        <v>4.2769728742969103E-2</v>
      </c>
      <c r="K18">
        <f>J18-J17</f>
        <v>2.0949915660749371E-2</v>
      </c>
      <c r="L18">
        <f t="shared" si="3"/>
        <v>-4105.2891391804233</v>
      </c>
      <c r="M18">
        <f t="shared" ref="M18:M49" si="5">M17+(B18^B$2-B17^B$2)*N18</f>
        <v>329.32783183144113</v>
      </c>
      <c r="N18" cm="1">
        <f t="array" ref="N18">EXP(SUMPRODUCT(TRANSPOSE(B$3:B$8),D18:I18))</f>
        <v>9.5747470525826058E-4</v>
      </c>
      <c r="O18">
        <f t="shared" ref="O18:O49" si="6">O17+(B18^F$2-B17^F$2)*P18</f>
        <v>5.0324916345572976</v>
      </c>
      <c r="P18" cm="1">
        <f t="array" ref="P18">EXP(SUMPRODUCT(TRANSPOSE(F$3:F$8),D18:I18))</f>
        <v>5.5620251908844098</v>
      </c>
      <c r="Q18">
        <f t="shared" ref="Q18:Q81" si="7">K18*50000</f>
        <v>1047.4957830374685</v>
      </c>
      <c r="R18">
        <f t="shared" si="4"/>
        <v>1.3657454766978787E-2</v>
      </c>
    </row>
    <row r="19" spans="1:18" x14ac:dyDescent="0.2">
      <c r="A19" s="1">
        <v>45277</v>
      </c>
      <c r="B19">
        <f t="shared" ref="B19:B82" si="8">B18+1</f>
        <v>3</v>
      </c>
      <c r="C19">
        <v>800</v>
      </c>
      <c r="D19">
        <v>0</v>
      </c>
      <c r="E19">
        <v>0</v>
      </c>
      <c r="F19">
        <f>0</f>
        <v>0</v>
      </c>
      <c r="G19">
        <f>1</f>
        <v>1</v>
      </c>
      <c r="H19">
        <v>0</v>
      </c>
      <c r="I19">
        <f>0</f>
        <v>0</v>
      </c>
      <c r="J19">
        <f t="shared" si="2"/>
        <v>5.8403382327775331E-2</v>
      </c>
      <c r="K19">
        <f>J19-J18</f>
        <v>1.5633653584806229E-2</v>
      </c>
      <c r="L19">
        <f t="shared" si="3"/>
        <v>-3326.6635257911917</v>
      </c>
      <c r="M19">
        <f t="shared" si="5"/>
        <v>387.87656894213978</v>
      </c>
      <c r="N19" cm="1">
        <f t="array" ref="N19">EXP(SUMPRODUCT(TRANSPOSE(B$3:B$8),D19:I19))</f>
        <v>3.4067949239557715</v>
      </c>
      <c r="O19">
        <f t="shared" si="6"/>
        <v>8.2124836268779813</v>
      </c>
      <c r="P19" cm="1">
        <f t="array" ref="P19">EXP(SUMPRODUCT(TRANSPOSE(F$3:F$8),D19:I19))</f>
        <v>3.6466429997503771</v>
      </c>
      <c r="Q19">
        <f t="shared" si="7"/>
        <v>781.68267924031147</v>
      </c>
      <c r="R19">
        <f t="shared" si="4"/>
        <v>2.2896650949610658E-2</v>
      </c>
    </row>
    <row r="20" spans="1:18" x14ac:dyDescent="0.2">
      <c r="A20" s="1">
        <v>45278</v>
      </c>
      <c r="B20">
        <f t="shared" si="8"/>
        <v>4</v>
      </c>
      <c r="C20">
        <v>303</v>
      </c>
      <c r="D20">
        <f>0</f>
        <v>0</v>
      </c>
      <c r="E20">
        <v>0</v>
      </c>
      <c r="F20">
        <f>0</f>
        <v>0</v>
      </c>
      <c r="G20">
        <f>0</f>
        <v>0</v>
      </c>
      <c r="H20">
        <v>0</v>
      </c>
      <c r="I20">
        <f>0</f>
        <v>0</v>
      </c>
      <c r="J20">
        <f t="shared" si="2"/>
        <v>6.3405371852916045E-2</v>
      </c>
      <c r="K20">
        <f>J20-J19</f>
        <v>5.001989525140714E-3</v>
      </c>
      <c r="L20">
        <f t="shared" si="3"/>
        <v>-1605.2696208209211</v>
      </c>
      <c r="M20">
        <f t="shared" si="5"/>
        <v>420.49196418877023</v>
      </c>
      <c r="N20" cm="1">
        <f t="array" ref="N20">EXP(SUMPRODUCT(TRANSPOSE(B$3:B$8),D20:I20))</f>
        <v>1</v>
      </c>
      <c r="O20">
        <f t="shared" si="6"/>
        <v>9.0638994259465093</v>
      </c>
      <c r="P20" cm="1">
        <f t="array" ref="P20">EXP(SUMPRODUCT(TRANSPOSE(F$3:F$8),D20:I20))</f>
        <v>1</v>
      </c>
      <c r="Q20">
        <f t="shared" si="7"/>
        <v>250.09947625703569</v>
      </c>
      <c r="R20">
        <f t="shared" si="4"/>
        <v>0.17458918727050929</v>
      </c>
    </row>
    <row r="21" spans="1:18" x14ac:dyDescent="0.2">
      <c r="A21" s="1">
        <v>45279</v>
      </c>
      <c r="B21">
        <f t="shared" si="8"/>
        <v>5</v>
      </c>
      <c r="C21">
        <v>447</v>
      </c>
      <c r="D21">
        <f>0</f>
        <v>0</v>
      </c>
      <c r="E21">
        <v>0</v>
      </c>
      <c r="F21">
        <f>0</f>
        <v>0</v>
      </c>
      <c r="G21">
        <f>0</f>
        <v>0</v>
      </c>
      <c r="H21">
        <v>0</v>
      </c>
      <c r="I21">
        <f>0</f>
        <v>0</v>
      </c>
      <c r="J21">
        <f t="shared" si="2"/>
        <v>6.9377915304273077E-2</v>
      </c>
      <c r="K21">
        <f t="shared" ref="K21:K84" si="9">J21-J20</f>
        <v>5.9725434513570319E-3</v>
      </c>
      <c r="L21">
        <f t="shared" si="3"/>
        <v>-2288.9003343882337</v>
      </c>
      <c r="M21">
        <f t="shared" si="5"/>
        <v>473.22485967983391</v>
      </c>
      <c r="N21" cm="1">
        <f t="array" ref="N21">EXP(SUMPRODUCT(TRANSPOSE(B$3:B$8),D21:I21))</f>
        <v>1</v>
      </c>
      <c r="O21">
        <f t="shared" si="6"/>
        <v>9.9003059541094043</v>
      </c>
      <c r="P21" cm="1">
        <f t="array" ref="P21">EXP(SUMPRODUCT(TRANSPOSE(F$3:F$8),D21:I21))</f>
        <v>1</v>
      </c>
      <c r="Q21">
        <f t="shared" si="7"/>
        <v>298.62717256785157</v>
      </c>
      <c r="R21">
        <f t="shared" si="4"/>
        <v>0.33193026271174142</v>
      </c>
    </row>
    <row r="22" spans="1:18" x14ac:dyDescent="0.2">
      <c r="A22" s="1">
        <v>45280</v>
      </c>
      <c r="B22">
        <f t="shared" si="8"/>
        <v>6</v>
      </c>
      <c r="C22">
        <v>332</v>
      </c>
      <c r="D22">
        <f>0</f>
        <v>0</v>
      </c>
      <c r="E22">
        <v>0</v>
      </c>
      <c r="F22">
        <f>0</f>
        <v>0</v>
      </c>
      <c r="G22">
        <f>0</f>
        <v>0</v>
      </c>
      <c r="H22">
        <v>0</v>
      </c>
      <c r="I22">
        <f>0</f>
        <v>0</v>
      </c>
      <c r="J22">
        <f t="shared" si="2"/>
        <v>7.6475135705276517E-2</v>
      </c>
      <c r="K22">
        <f t="shared" si="9"/>
        <v>7.0972204010034401E-3</v>
      </c>
      <c r="L22">
        <f t="shared" si="3"/>
        <v>-1642.7532853823286</v>
      </c>
      <c r="M22">
        <f t="shared" si="5"/>
        <v>550.66964046050532</v>
      </c>
      <c r="N22" cm="1">
        <f t="array" ref="N22">EXP(SUMPRODUCT(TRANSPOSE(B$3:B$8),D22:I22))</f>
        <v>1</v>
      </c>
      <c r="O22">
        <f t="shared" si="6"/>
        <v>10.724942830910443</v>
      </c>
      <c r="P22" cm="1">
        <f t="array" ref="P22">EXP(SUMPRODUCT(TRANSPOSE(F$3:F$8),D22:I22))</f>
        <v>1</v>
      </c>
      <c r="Q22">
        <f t="shared" si="7"/>
        <v>354.86102005017199</v>
      </c>
      <c r="R22">
        <f t="shared" si="4"/>
        <v>6.8858494127024064E-2</v>
      </c>
    </row>
    <row r="23" spans="1:18" x14ac:dyDescent="0.2">
      <c r="A23" s="1">
        <v>45281</v>
      </c>
      <c r="B23">
        <f t="shared" si="8"/>
        <v>7</v>
      </c>
      <c r="C23">
        <v>318</v>
      </c>
      <c r="D23">
        <f>0</f>
        <v>0</v>
      </c>
      <c r="E23">
        <v>0</v>
      </c>
      <c r="F23">
        <f>0</f>
        <v>0</v>
      </c>
      <c r="G23">
        <f>0</f>
        <v>0</v>
      </c>
      <c r="H23">
        <v>0</v>
      </c>
      <c r="I23">
        <f>0</f>
        <v>0</v>
      </c>
      <c r="J23">
        <f t="shared" si="2"/>
        <v>8.4756361880820252E-2</v>
      </c>
      <c r="K23">
        <f t="shared" si="9"/>
        <v>8.281226175543735E-3</v>
      </c>
      <c r="L23">
        <f t="shared" si="3"/>
        <v>-1524.4170260034507</v>
      </c>
      <c r="M23">
        <f t="shared" si="5"/>
        <v>657.34779346147957</v>
      </c>
      <c r="N23" cm="1">
        <f t="array" ref="N23">EXP(SUMPRODUCT(TRANSPOSE(B$3:B$8),D23:I23))</f>
        <v>1</v>
      </c>
      <c r="O23">
        <f t="shared" si="6"/>
        <v>11.539919010791028</v>
      </c>
      <c r="P23" cm="1">
        <f t="array" ref="P23">EXP(SUMPRODUCT(TRANSPOSE(F$3:F$8),D23:I23))</f>
        <v>1</v>
      </c>
      <c r="Q23">
        <f t="shared" si="7"/>
        <v>414.06130877718675</v>
      </c>
      <c r="R23">
        <f t="shared" si="4"/>
        <v>0.30207958734964385</v>
      </c>
    </row>
    <row r="24" spans="1:18" x14ac:dyDescent="0.2">
      <c r="A24" s="1">
        <v>45282</v>
      </c>
      <c r="B24">
        <f t="shared" si="8"/>
        <v>8</v>
      </c>
      <c r="C24">
        <v>491</v>
      </c>
      <c r="D24">
        <f>0</f>
        <v>0</v>
      </c>
      <c r="E24">
        <f>1</f>
        <v>1</v>
      </c>
      <c r="F24">
        <f>0</f>
        <v>0</v>
      </c>
      <c r="G24">
        <f>0</f>
        <v>0</v>
      </c>
      <c r="H24">
        <v>0</v>
      </c>
      <c r="I24">
        <f>0</f>
        <v>0</v>
      </c>
      <c r="J24">
        <f t="shared" si="2"/>
        <v>9.681322921142109E-2</v>
      </c>
      <c r="K24">
        <f t="shared" si="9"/>
        <v>1.2056867330600837E-2</v>
      </c>
      <c r="L24">
        <f t="shared" si="3"/>
        <v>-2169.2973513062148</v>
      </c>
      <c r="M24">
        <f t="shared" si="5"/>
        <v>765.21387719939094</v>
      </c>
      <c r="N24" cm="1">
        <f t="array" ref="N24">EXP(SUMPRODUCT(TRANSPOSE(B$3:B$8),D24:I24))</f>
        <v>0.7684224338717055</v>
      </c>
      <c r="O24">
        <f t="shared" si="6"/>
        <v>13.571602466596541</v>
      </c>
      <c r="P24" cm="1">
        <f t="array" ref="P24">EXP(SUMPRODUCT(TRANSPOSE(F$3:F$8),D24:I24))</f>
        <v>2.5182113838169031</v>
      </c>
      <c r="Q24">
        <f t="shared" si="7"/>
        <v>602.84336653004186</v>
      </c>
      <c r="R24">
        <f t="shared" si="4"/>
        <v>0.22778689720986123</v>
      </c>
    </row>
    <row r="25" spans="1:18" x14ac:dyDescent="0.2">
      <c r="A25" s="1">
        <v>45283</v>
      </c>
      <c r="B25">
        <f t="shared" si="8"/>
        <v>9</v>
      </c>
      <c r="C25">
        <v>532</v>
      </c>
      <c r="D25">
        <f>0</f>
        <v>0</v>
      </c>
      <c r="E25" s="3">
        <f>0</f>
        <v>0</v>
      </c>
      <c r="F25">
        <f>1</f>
        <v>1</v>
      </c>
      <c r="G25">
        <f>0</f>
        <v>0</v>
      </c>
      <c r="H25">
        <v>0</v>
      </c>
      <c r="I25">
        <f>0</f>
        <v>0</v>
      </c>
      <c r="J25">
        <f t="shared" si="2"/>
        <v>0.11098984160837551</v>
      </c>
      <c r="K25">
        <f t="shared" si="9"/>
        <v>1.4176612396954419E-2</v>
      </c>
      <c r="L25">
        <f t="shared" si="3"/>
        <v>-2264.278017214308</v>
      </c>
      <c r="M25">
        <f t="shared" si="5"/>
        <v>765.38476753100747</v>
      </c>
      <c r="N25" cm="1">
        <f t="array" ref="N25">EXP(SUMPRODUCT(TRANSPOSE(B$3:B$8),D25:I25))</f>
        <v>9.5747470525826058E-4</v>
      </c>
      <c r="O25">
        <f t="shared" si="6"/>
        <v>18.019621020292195</v>
      </c>
      <c r="P25" cm="1">
        <f t="array" ref="P25">EXP(SUMPRODUCT(TRANSPOSE(F$3:F$8),D25:I25))</f>
        <v>5.5620251908844098</v>
      </c>
      <c r="Q25">
        <f t="shared" si="7"/>
        <v>708.83061984772098</v>
      </c>
      <c r="R25">
        <f t="shared" si="4"/>
        <v>0.33238838317240788</v>
      </c>
    </row>
    <row r="26" spans="1:18" x14ac:dyDescent="0.2">
      <c r="A26" s="1">
        <v>45284</v>
      </c>
      <c r="B26">
        <f t="shared" si="8"/>
        <v>10</v>
      </c>
      <c r="C26">
        <v>344</v>
      </c>
      <c r="D26">
        <f>0</f>
        <v>0</v>
      </c>
      <c r="E26">
        <v>0</v>
      </c>
      <c r="F26">
        <f>0</f>
        <v>0</v>
      </c>
      <c r="G26">
        <f>1</f>
        <v>1</v>
      </c>
      <c r="H26">
        <v>0</v>
      </c>
      <c r="I26">
        <v>1</v>
      </c>
      <c r="J26">
        <f t="shared" si="2"/>
        <v>0.11889435096346854</v>
      </c>
      <c r="K26">
        <f t="shared" si="9"/>
        <v>7.9045093550930284E-3</v>
      </c>
      <c r="L26">
        <f t="shared" si="3"/>
        <v>-1665.0707260023798</v>
      </c>
      <c r="M26">
        <f t="shared" si="5"/>
        <v>945.75645481544507</v>
      </c>
      <c r="N26" cm="1">
        <f t="array" ref="N26">EXP(SUMPRODUCT(TRANSPOSE(B$3:B$8),D26:I26))</f>
        <v>0.81632703289024422</v>
      </c>
      <c r="O26">
        <f t="shared" si="6"/>
        <v>18.019621020292195</v>
      </c>
      <c r="P26" cm="1">
        <f t="array" ref="P26">EXP(SUMPRODUCT(TRANSPOSE(F$3:F$8),D26:I26))</f>
        <v>1.3201098081635336E-64</v>
      </c>
      <c r="Q26">
        <f t="shared" si="7"/>
        <v>395.22546775465145</v>
      </c>
      <c r="R26">
        <f t="shared" si="4"/>
        <v>0.14891124347282397</v>
      </c>
    </row>
    <row r="27" spans="1:18" x14ac:dyDescent="0.2">
      <c r="A27" s="1">
        <v>45285</v>
      </c>
      <c r="B27">
        <f t="shared" si="8"/>
        <v>11</v>
      </c>
      <c r="C27">
        <v>757</v>
      </c>
      <c r="D27">
        <f>0</f>
        <v>0</v>
      </c>
      <c r="E27">
        <v>0</v>
      </c>
      <c r="F27">
        <f>0</f>
        <v>0</v>
      </c>
      <c r="G27">
        <f>0</f>
        <v>0</v>
      </c>
      <c r="H27">
        <v>1</v>
      </c>
      <c r="I27">
        <f>0</f>
        <v>0</v>
      </c>
      <c r="J27">
        <f t="shared" si="2"/>
        <v>0.13358333087194732</v>
      </c>
      <c r="K27">
        <f t="shared" si="9"/>
        <v>1.4688979908478783E-2</v>
      </c>
      <c r="L27">
        <f t="shared" si="3"/>
        <v>-3195.0379034475905</v>
      </c>
      <c r="M27">
        <f t="shared" si="5"/>
        <v>1109.5511921761386</v>
      </c>
      <c r="N27" cm="1">
        <f t="array" ref="N27">EXP(SUMPRODUCT(TRANSPOSE(B$3:B$8),D27:I27))</f>
        <v>0.6117223450082514</v>
      </c>
      <c r="O27">
        <f t="shared" si="6"/>
        <v>20.792685585558594</v>
      </c>
      <c r="P27" cm="1">
        <f t="array" ref="P27">EXP(SUMPRODUCT(TRANSPOSE(F$3:F$8),D27:I27))</f>
        <v>3.5195749856387302</v>
      </c>
      <c r="Q27">
        <f t="shared" si="7"/>
        <v>734.44899542393921</v>
      </c>
      <c r="R27">
        <f t="shared" si="4"/>
        <v>2.9789966414875548E-2</v>
      </c>
    </row>
    <row r="28" spans="1:18" x14ac:dyDescent="0.2">
      <c r="A28" s="1">
        <v>45286</v>
      </c>
      <c r="B28">
        <f t="shared" si="8"/>
        <v>12</v>
      </c>
      <c r="C28">
        <v>679</v>
      </c>
      <c r="D28">
        <f>0</f>
        <v>0</v>
      </c>
      <c r="E28">
        <v>0</v>
      </c>
      <c r="F28">
        <f>0</f>
        <v>0</v>
      </c>
      <c r="G28">
        <f>0</f>
        <v>0</v>
      </c>
      <c r="H28">
        <v>0</v>
      </c>
      <c r="I28">
        <f>0</f>
        <v>0</v>
      </c>
      <c r="J28">
        <f t="shared" si="2"/>
        <v>0.14674993565224356</v>
      </c>
      <c r="K28">
        <f t="shared" si="9"/>
        <v>1.3166604780296243E-2</v>
      </c>
      <c r="L28">
        <f t="shared" si="3"/>
        <v>-2940.1186136737351</v>
      </c>
      <c r="M28">
        <f t="shared" si="5"/>
        <v>1428.4116101739605</v>
      </c>
      <c r="N28" cm="1">
        <f t="array" ref="N28">EXP(SUMPRODUCT(TRANSPOSE(B$3:B$8),D28:I28))</f>
        <v>1</v>
      </c>
      <c r="O28">
        <f t="shared" si="6"/>
        <v>21.57555207854157</v>
      </c>
      <c r="P28" cm="1">
        <f t="array" ref="P28">EXP(SUMPRODUCT(TRANSPOSE(F$3:F$8),D28:I28))</f>
        <v>1</v>
      </c>
      <c r="Q28">
        <f t="shared" si="7"/>
        <v>658.33023901481215</v>
      </c>
      <c r="R28">
        <f t="shared" si="4"/>
        <v>3.0441474204989469E-2</v>
      </c>
    </row>
    <row r="29" spans="1:18" x14ac:dyDescent="0.2">
      <c r="A29" s="1">
        <v>45287</v>
      </c>
      <c r="B29">
        <f t="shared" si="8"/>
        <v>13</v>
      </c>
      <c r="C29">
        <v>616</v>
      </c>
      <c r="D29">
        <f>0</f>
        <v>0</v>
      </c>
      <c r="E29">
        <v>0</v>
      </c>
      <c r="F29">
        <f>0</f>
        <v>0</v>
      </c>
      <c r="G29">
        <f>0</f>
        <v>0</v>
      </c>
      <c r="H29">
        <v>0</v>
      </c>
      <c r="I29">
        <f>0</f>
        <v>0</v>
      </c>
      <c r="J29">
        <f t="shared" si="2"/>
        <v>0.15937635256345106</v>
      </c>
      <c r="K29">
        <f t="shared" si="9"/>
        <v>1.26264169112075E-2</v>
      </c>
      <c r="L29">
        <f t="shared" si="3"/>
        <v>-2693.1298729888795</v>
      </c>
      <c r="M29">
        <f t="shared" si="5"/>
        <v>1802.6374723697838</v>
      </c>
      <c r="N29" cm="1">
        <f t="array" ref="N29">EXP(SUMPRODUCT(TRANSPOSE(B$3:B$8),D29:I29))</f>
        <v>1</v>
      </c>
      <c r="O29">
        <f t="shared" si="6"/>
        <v>22.353836026761094</v>
      </c>
      <c r="P29" cm="1">
        <f t="array" ref="P29">EXP(SUMPRODUCT(TRANSPOSE(F$3:F$8),D29:I29))</f>
        <v>1</v>
      </c>
      <c r="Q29">
        <f t="shared" si="7"/>
        <v>631.32084556037501</v>
      </c>
      <c r="R29">
        <f t="shared" si="4"/>
        <v>2.4871502533076309E-2</v>
      </c>
    </row>
    <row r="30" spans="1:18" x14ac:dyDescent="0.2">
      <c r="A30" s="1">
        <v>45288</v>
      </c>
      <c r="B30">
        <f t="shared" si="8"/>
        <v>14</v>
      </c>
      <c r="C30">
        <v>605</v>
      </c>
      <c r="D30">
        <f>0</f>
        <v>0</v>
      </c>
      <c r="E30">
        <v>0</v>
      </c>
      <c r="F30">
        <f>0</f>
        <v>0</v>
      </c>
      <c r="G30">
        <f>0</f>
        <v>0</v>
      </c>
      <c r="H30">
        <v>0</v>
      </c>
      <c r="I30">
        <f>0</f>
        <v>0</v>
      </c>
      <c r="J30">
        <f t="shared" si="2"/>
        <v>0.17103434524759878</v>
      </c>
      <c r="K30">
        <f t="shared" si="9"/>
        <v>1.1657992684147717E-2</v>
      </c>
      <c r="L30">
        <f t="shared" si="3"/>
        <v>-2693.3167764734117</v>
      </c>
      <c r="M30">
        <f t="shared" si="5"/>
        <v>2236.4657552382796</v>
      </c>
      <c r="N30" cm="1">
        <f t="array" ref="N30">EXP(SUMPRODUCT(TRANSPOSE(B$3:B$8),D30:I30))</f>
        <v>1</v>
      </c>
      <c r="O30">
        <f t="shared" si="6"/>
        <v>23.12791449218718</v>
      </c>
      <c r="P30" cm="1">
        <f t="array" ref="P30">EXP(SUMPRODUCT(TRANSPOSE(F$3:F$8),D30:I30))</f>
        <v>1</v>
      </c>
      <c r="Q30">
        <f t="shared" si="7"/>
        <v>582.89963420738582</v>
      </c>
      <c r="R30">
        <f t="shared" si="4"/>
        <v>3.6529530235725922E-2</v>
      </c>
    </row>
    <row r="31" spans="1:18" x14ac:dyDescent="0.2">
      <c r="A31" s="1">
        <v>45289</v>
      </c>
      <c r="B31">
        <f t="shared" si="8"/>
        <v>15</v>
      </c>
      <c r="C31">
        <v>653</v>
      </c>
      <c r="D31">
        <f>0</f>
        <v>0</v>
      </c>
      <c r="E31">
        <f>1</f>
        <v>1</v>
      </c>
      <c r="F31">
        <f>0</f>
        <v>0</v>
      </c>
      <c r="G31">
        <f>0</f>
        <v>0</v>
      </c>
      <c r="H31">
        <v>0</v>
      </c>
      <c r="I31">
        <f>0</f>
        <v>0</v>
      </c>
      <c r="J31">
        <f t="shared" si="2"/>
        <v>0.18282971700205178</v>
      </c>
      <c r="K31">
        <f t="shared" si="9"/>
        <v>1.1795371754452999E-2</v>
      </c>
      <c r="L31">
        <f t="shared" si="3"/>
        <v>-2899.3513757680885</v>
      </c>
      <c r="M31">
        <f t="shared" si="5"/>
        <v>2618.8650453888031</v>
      </c>
      <c r="N31" cm="1">
        <f t="array" ref="N31">EXP(SUMPRODUCT(TRANSPOSE(B$3:B$8),D31:I31))</f>
        <v>0.7684224338717055</v>
      </c>
      <c r="O31">
        <f t="shared" si="6"/>
        <v>25.067426474238552</v>
      </c>
      <c r="P31" cm="1">
        <f t="array" ref="P31">EXP(SUMPRODUCT(TRANSPOSE(F$3:F$8),D31:I31))</f>
        <v>2.5182113838169031</v>
      </c>
      <c r="Q31">
        <f t="shared" si="7"/>
        <v>589.76858772264995</v>
      </c>
      <c r="R31">
        <f t="shared" si="4"/>
        <v>9.6832178066385985E-2</v>
      </c>
    </row>
    <row r="32" spans="1:18" x14ac:dyDescent="0.2">
      <c r="A32" s="1">
        <v>45290</v>
      </c>
      <c r="B32">
        <f t="shared" si="8"/>
        <v>16</v>
      </c>
      <c r="C32">
        <v>654</v>
      </c>
      <c r="D32">
        <f>0</f>
        <v>0</v>
      </c>
      <c r="E32" s="3">
        <f>0</f>
        <v>0</v>
      </c>
      <c r="F32">
        <f>1</f>
        <v>1</v>
      </c>
      <c r="G32">
        <f>0</f>
        <v>0</v>
      </c>
      <c r="H32">
        <v>0</v>
      </c>
      <c r="I32">
        <f>0</f>
        <v>0</v>
      </c>
      <c r="J32">
        <f t="shared" si="2"/>
        <v>0.19363170415959013</v>
      </c>
      <c r="K32">
        <f t="shared" si="9"/>
        <v>1.0801987157538356E-2</v>
      </c>
      <c r="L32">
        <f t="shared" si="3"/>
        <v>-2961.3284583735535</v>
      </c>
      <c r="M32">
        <f t="shared" si="5"/>
        <v>2619.4066346192462</v>
      </c>
      <c r="N32" cm="1">
        <f t="array" ref="N32">EXP(SUMPRODUCT(TRANSPOSE(B$3:B$8),D32:I32))</f>
        <v>9.5747470525826058E-4</v>
      </c>
      <c r="O32">
        <f t="shared" si="6"/>
        <v>29.331202789170785</v>
      </c>
      <c r="P32" cm="1">
        <f t="array" ref="P32">EXP(SUMPRODUCT(TRANSPOSE(F$3:F$8),D32:I32))</f>
        <v>5.5620251908844098</v>
      </c>
      <c r="Q32">
        <f t="shared" si="7"/>
        <v>540.09935787691779</v>
      </c>
      <c r="R32">
        <f t="shared" si="4"/>
        <v>0.17416000324630307</v>
      </c>
    </row>
    <row r="33" spans="1:18" x14ac:dyDescent="0.2">
      <c r="A33" s="1">
        <v>45291</v>
      </c>
      <c r="B33">
        <f t="shared" si="8"/>
        <v>17</v>
      </c>
      <c r="C33">
        <v>394</v>
      </c>
      <c r="D33">
        <f>0</f>
        <v>0</v>
      </c>
      <c r="E33">
        <v>0</v>
      </c>
      <c r="F33">
        <f>0</f>
        <v>0</v>
      </c>
      <c r="G33">
        <f>1</f>
        <v>1</v>
      </c>
      <c r="H33">
        <v>0</v>
      </c>
      <c r="I33">
        <v>1</v>
      </c>
      <c r="J33">
        <f t="shared" si="2"/>
        <v>0.20047515930526996</v>
      </c>
      <c r="K33">
        <f t="shared" si="9"/>
        <v>6.8434551456798276E-3</v>
      </c>
      <c r="L33">
        <f t="shared" si="3"/>
        <v>-1963.8782394321311</v>
      </c>
      <c r="M33">
        <f t="shared" si="5"/>
        <v>3140.0685039250293</v>
      </c>
      <c r="N33" cm="1">
        <f t="array" ref="N33">EXP(SUMPRODUCT(TRANSPOSE(B$3:B$8),D33:I33))</f>
        <v>0.81632703289024422</v>
      </c>
      <c r="O33">
        <f t="shared" si="6"/>
        <v>29.331202789170785</v>
      </c>
      <c r="P33" cm="1">
        <f t="array" ref="P33">EXP(SUMPRODUCT(TRANSPOSE(F$3:F$8),D33:I33))</f>
        <v>1.3201098081635336E-64</v>
      </c>
      <c r="Q33">
        <f t="shared" si="7"/>
        <v>342.17275728399136</v>
      </c>
      <c r="R33">
        <f t="shared" si="4"/>
        <v>0.13154122516753461</v>
      </c>
    </row>
    <row r="34" spans="1:18" x14ac:dyDescent="0.2">
      <c r="A34" s="1">
        <v>45292</v>
      </c>
      <c r="B34">
        <f t="shared" si="8"/>
        <v>18</v>
      </c>
      <c r="C34">
        <v>502</v>
      </c>
      <c r="D34">
        <f>0</f>
        <v>0</v>
      </c>
      <c r="E34">
        <v>0</v>
      </c>
      <c r="F34">
        <f>0</f>
        <v>0</v>
      </c>
      <c r="G34">
        <f>0</f>
        <v>0</v>
      </c>
      <c r="H34">
        <v>1</v>
      </c>
      <c r="I34">
        <f>0</f>
        <v>0</v>
      </c>
      <c r="J34">
        <f t="shared" si="2"/>
        <v>0.21109875969105255</v>
      </c>
      <c r="K34">
        <f t="shared" si="9"/>
        <v>1.0623600385782583E-2</v>
      </c>
      <c r="L34">
        <f t="shared" si="3"/>
        <v>-2281.4280052252598</v>
      </c>
      <c r="M34">
        <f t="shared" si="5"/>
        <v>3576.9132351112344</v>
      </c>
      <c r="N34" cm="1">
        <f t="array" ref="N34">EXP(SUMPRODUCT(TRANSPOSE(B$3:B$8),D34:I34))</f>
        <v>0.6117223450082514</v>
      </c>
      <c r="O34">
        <f t="shared" si="6"/>
        <v>32.006313808032459</v>
      </c>
      <c r="P34" cm="1">
        <f t="array" ref="P34">EXP(SUMPRODUCT(TRANSPOSE(F$3:F$8),D34:I34))</f>
        <v>3.5195749856387302</v>
      </c>
      <c r="Q34">
        <f t="shared" si="7"/>
        <v>531.18001928912918</v>
      </c>
      <c r="R34">
        <f t="shared" si="4"/>
        <v>5.8127528464400752E-2</v>
      </c>
    </row>
    <row r="35" spans="1:18" x14ac:dyDescent="0.2">
      <c r="A35" s="1">
        <v>45293</v>
      </c>
      <c r="B35">
        <f t="shared" si="8"/>
        <v>19</v>
      </c>
      <c r="C35">
        <v>348</v>
      </c>
      <c r="D35">
        <f>0</f>
        <v>0</v>
      </c>
      <c r="E35">
        <v>0</v>
      </c>
      <c r="F35">
        <f>0</f>
        <v>0</v>
      </c>
      <c r="G35">
        <f>0</f>
        <v>0</v>
      </c>
      <c r="H35">
        <v>0</v>
      </c>
      <c r="I35">
        <f>0</f>
        <v>0</v>
      </c>
      <c r="J35">
        <f t="shared" si="2"/>
        <v>0.21828927005577967</v>
      </c>
      <c r="K35">
        <f t="shared" si="9"/>
        <v>7.1905103647271207E-3</v>
      </c>
      <c r="L35">
        <f t="shared" si="3"/>
        <v>-1717.3776082626546</v>
      </c>
      <c r="M35">
        <f t="shared" si="5"/>
        <v>4371.4739290185444</v>
      </c>
      <c r="N35" cm="1">
        <f t="array" ref="N35">EXP(SUMPRODUCT(TRANSPOSE(B$3:B$8),D35:I35))</f>
        <v>1</v>
      </c>
      <c r="O35">
        <f t="shared" si="6"/>
        <v>32.763413322784089</v>
      </c>
      <c r="P35" cm="1">
        <f t="array" ref="P35">EXP(SUMPRODUCT(TRANSPOSE(F$3:F$8),D35:I35))</f>
        <v>1</v>
      </c>
      <c r="Q35">
        <f t="shared" si="7"/>
        <v>359.52551823635605</v>
      </c>
      <c r="R35">
        <f t="shared" si="4"/>
        <v>3.3119305276885197E-2</v>
      </c>
    </row>
    <row r="36" spans="1:18" x14ac:dyDescent="0.2">
      <c r="A36" s="1">
        <v>45294</v>
      </c>
      <c r="B36">
        <f t="shared" si="8"/>
        <v>20</v>
      </c>
      <c r="C36">
        <v>238</v>
      </c>
      <c r="D36">
        <f>0</f>
        <v>0</v>
      </c>
      <c r="E36">
        <v>0</v>
      </c>
      <c r="F36">
        <f>0</f>
        <v>0</v>
      </c>
      <c r="G36">
        <f>0</f>
        <v>0</v>
      </c>
      <c r="H36">
        <v>0</v>
      </c>
      <c r="I36">
        <f>0</f>
        <v>0</v>
      </c>
      <c r="J36">
        <f t="shared" si="2"/>
        <v>0.223660155031212</v>
      </c>
      <c r="K36">
        <f t="shared" si="9"/>
        <v>5.3708849754323384E-3</v>
      </c>
      <c r="L36">
        <f t="shared" si="3"/>
        <v>-1243.96949502653</v>
      </c>
      <c r="M36">
        <f t="shared" si="5"/>
        <v>5250.5806621810516</v>
      </c>
      <c r="N36" cm="1">
        <f t="array" ref="N36">EXP(SUMPRODUCT(TRANSPOSE(B$3:B$8),D36:I36))</f>
        <v>1</v>
      </c>
      <c r="O36">
        <f t="shared" si="6"/>
        <v>33.517712852398844</v>
      </c>
      <c r="P36" cm="1">
        <f t="array" ref="P36">EXP(SUMPRODUCT(TRANSPOSE(F$3:F$8),D36:I36))</f>
        <v>1</v>
      </c>
      <c r="Q36">
        <f t="shared" si="7"/>
        <v>268.54424877161694</v>
      </c>
      <c r="R36">
        <f t="shared" si="4"/>
        <v>0.12833717971267619</v>
      </c>
    </row>
    <row r="37" spans="1:18" x14ac:dyDescent="0.2">
      <c r="A37" s="1">
        <v>45295</v>
      </c>
      <c r="B37">
        <f t="shared" si="8"/>
        <v>21</v>
      </c>
      <c r="C37">
        <v>204</v>
      </c>
      <c r="D37">
        <f>0</f>
        <v>0</v>
      </c>
      <c r="E37">
        <v>0</v>
      </c>
      <c r="F37">
        <f>0</f>
        <v>0</v>
      </c>
      <c r="G37">
        <f>0</f>
        <v>0</v>
      </c>
      <c r="H37">
        <v>0</v>
      </c>
      <c r="I37">
        <f>0</f>
        <v>0</v>
      </c>
      <c r="J37">
        <f t="shared" si="2"/>
        <v>0.2276612738751527</v>
      </c>
      <c r="K37">
        <f t="shared" si="9"/>
        <v>4.0011188439406931E-3</v>
      </c>
      <c r="L37">
        <f t="shared" si="3"/>
        <v>-1126.3209741817352</v>
      </c>
      <c r="M37">
        <f t="shared" si="5"/>
        <v>6218.3243256111182</v>
      </c>
      <c r="N37" cm="1">
        <f t="array" ref="N37">EXP(SUMPRODUCT(TRANSPOSE(B$3:B$8),D37:I37))</f>
        <v>1</v>
      </c>
      <c r="O37">
        <f t="shared" si="6"/>
        <v>34.269362111722643</v>
      </c>
      <c r="P37" cm="1">
        <f t="array" ref="P37">EXP(SUMPRODUCT(TRANSPOSE(F$3:F$8),D37:I37))</f>
        <v>1</v>
      </c>
      <c r="Q37">
        <f t="shared" si="7"/>
        <v>200.05594219703465</v>
      </c>
      <c r="R37">
        <f t="shared" si="4"/>
        <v>1.9333616681202679E-2</v>
      </c>
    </row>
    <row r="38" spans="1:18" x14ac:dyDescent="0.2">
      <c r="A38" s="1">
        <v>45296</v>
      </c>
      <c r="B38">
        <f t="shared" si="8"/>
        <v>22</v>
      </c>
      <c r="C38">
        <v>326</v>
      </c>
      <c r="D38">
        <f>0</f>
        <v>0</v>
      </c>
      <c r="E38">
        <f>1</f>
        <v>1</v>
      </c>
      <c r="F38">
        <f>0</f>
        <v>0</v>
      </c>
      <c r="G38">
        <f>0</f>
        <v>0</v>
      </c>
      <c r="H38">
        <v>0</v>
      </c>
      <c r="I38">
        <f>0</f>
        <v>0</v>
      </c>
      <c r="J38">
        <f t="shared" si="2"/>
        <v>0.23287638541300759</v>
      </c>
      <c r="K38">
        <f t="shared" si="9"/>
        <v>5.215111537854894E-3</v>
      </c>
      <c r="L38">
        <f t="shared" si="3"/>
        <v>-1713.5195057344727</v>
      </c>
      <c r="M38">
        <f t="shared" si="5"/>
        <v>7033.202030875811</v>
      </c>
      <c r="N38" cm="1">
        <f t="array" ref="N38">EXP(SUMPRODUCT(TRANSPOSE(B$3:B$8),D38:I38))</f>
        <v>0.7684224338717055</v>
      </c>
      <c r="O38">
        <f t="shared" si="6"/>
        <v>36.155839755145045</v>
      </c>
      <c r="P38" cm="1">
        <f t="array" ref="P38">EXP(SUMPRODUCT(TRANSPOSE(F$3:F$8),D38:I38))</f>
        <v>2.5182113838169031</v>
      </c>
      <c r="Q38">
        <f t="shared" si="7"/>
        <v>260.75557689274473</v>
      </c>
      <c r="R38">
        <f t="shared" si="4"/>
        <v>0.20013626720016955</v>
      </c>
    </row>
    <row r="39" spans="1:18" x14ac:dyDescent="0.2">
      <c r="A39" s="1">
        <v>45297</v>
      </c>
      <c r="B39">
        <f t="shared" si="8"/>
        <v>23</v>
      </c>
      <c r="C39">
        <v>464</v>
      </c>
      <c r="D39">
        <f>0</f>
        <v>0</v>
      </c>
      <c r="E39" s="3">
        <f>0</f>
        <v>0</v>
      </c>
      <c r="F39">
        <f>1</f>
        <v>1</v>
      </c>
      <c r="G39">
        <f>0</f>
        <v>0</v>
      </c>
      <c r="H39">
        <v>0</v>
      </c>
      <c r="I39">
        <f>0</f>
        <v>0</v>
      </c>
      <c r="J39">
        <f t="shared" si="2"/>
        <v>0.24129616115012015</v>
      </c>
      <c r="K39">
        <f t="shared" si="9"/>
        <v>8.4197757371125559E-3</v>
      </c>
      <c r="L39">
        <f t="shared" si="3"/>
        <v>-2216.6078477322317</v>
      </c>
      <c r="M39">
        <f t="shared" si="5"/>
        <v>7034.3100460842616</v>
      </c>
      <c r="N39" cm="1">
        <f t="array" ref="N39">EXP(SUMPRODUCT(TRANSPOSE(B$3:B$8),D39:I39))</f>
        <v>9.5747470525826058E-4</v>
      </c>
      <c r="O39">
        <f t="shared" si="6"/>
        <v>40.30923151001609</v>
      </c>
      <c r="P39" cm="1">
        <f t="array" ref="P39">EXP(SUMPRODUCT(TRANSPOSE(F$3:F$8),D39:I39))</f>
        <v>5.5620251908844098</v>
      </c>
      <c r="Q39">
        <f t="shared" si="7"/>
        <v>420.98878685562778</v>
      </c>
      <c r="R39">
        <f t="shared" si="4"/>
        <v>9.2696580052526331E-2</v>
      </c>
    </row>
    <row r="40" spans="1:18" x14ac:dyDescent="0.2">
      <c r="A40" s="1">
        <v>45298</v>
      </c>
      <c r="B40">
        <f t="shared" si="8"/>
        <v>24</v>
      </c>
      <c r="C40">
        <v>275</v>
      </c>
      <c r="D40">
        <f>0</f>
        <v>0</v>
      </c>
      <c r="E40">
        <v>0</v>
      </c>
      <c r="F40">
        <f>0</f>
        <v>0</v>
      </c>
      <c r="G40">
        <f>1</f>
        <v>1</v>
      </c>
      <c r="H40">
        <v>0</v>
      </c>
      <c r="I40">
        <f>0</f>
        <v>0</v>
      </c>
      <c r="J40">
        <f t="shared" si="2"/>
        <v>0.24812687295698169</v>
      </c>
      <c r="K40">
        <f t="shared" si="9"/>
        <v>6.8307118068615391E-3</v>
      </c>
      <c r="L40">
        <f t="shared" si="3"/>
        <v>-1371.2397581118605</v>
      </c>
      <c r="M40">
        <f t="shared" si="5"/>
        <v>11320.203956711452</v>
      </c>
      <c r="N40" cm="1">
        <f t="array" ref="N40">EXP(SUMPRODUCT(TRANSPOSE(B$3:B$8),D40:I40))</f>
        <v>3.4067949239557715</v>
      </c>
      <c r="O40">
        <f t="shared" si="6"/>
        <v>43.024008212874108</v>
      </c>
      <c r="P40" cm="1">
        <f t="array" ref="P40">EXP(SUMPRODUCT(TRANSPOSE(F$3:F$8),D40:I40))</f>
        <v>3.6466429997503771</v>
      </c>
      <c r="Q40">
        <f t="shared" si="7"/>
        <v>341.53559034307693</v>
      </c>
      <c r="R40">
        <f t="shared" si="4"/>
        <v>0.24194760124755249</v>
      </c>
    </row>
    <row r="41" spans="1:18" x14ac:dyDescent="0.2">
      <c r="A41" s="1">
        <v>45299</v>
      </c>
      <c r="B41">
        <f t="shared" si="8"/>
        <v>25</v>
      </c>
      <c r="C41">
        <v>71</v>
      </c>
      <c r="D41">
        <f>0</f>
        <v>0</v>
      </c>
      <c r="E41">
        <v>0</v>
      </c>
      <c r="F41">
        <f>0</f>
        <v>0</v>
      </c>
      <c r="G41">
        <f>0</f>
        <v>0</v>
      </c>
      <c r="H41">
        <v>0</v>
      </c>
      <c r="I41">
        <f>0</f>
        <v>0</v>
      </c>
      <c r="J41">
        <f t="shared" si="2"/>
        <v>0.2495617594160785</v>
      </c>
      <c r="K41">
        <f t="shared" si="9"/>
        <v>1.4348864590968124E-3</v>
      </c>
      <c r="L41">
        <f t="shared" si="3"/>
        <v>-464.81353843918851</v>
      </c>
      <c r="M41">
        <f t="shared" si="5"/>
        <v>12683.094133721854</v>
      </c>
      <c r="N41" cm="1">
        <f t="array" ref="N41">EXP(SUMPRODUCT(TRANSPOSE(B$3:B$8),D41:I41))</f>
        <v>1</v>
      </c>
      <c r="O41">
        <f t="shared" si="6"/>
        <v>43.766287252427077</v>
      </c>
      <c r="P41" cm="1">
        <f t="array" ref="P41">EXP(SUMPRODUCT(TRANSPOSE(F$3:F$8),D41:I41))</f>
        <v>1</v>
      </c>
      <c r="Q41">
        <f t="shared" si="7"/>
        <v>71.744322954840626</v>
      </c>
      <c r="R41">
        <f t="shared" si="4"/>
        <v>1.0483421899163754E-2</v>
      </c>
    </row>
    <row r="42" spans="1:18" x14ac:dyDescent="0.2">
      <c r="A42" s="1">
        <v>45300</v>
      </c>
      <c r="B42">
        <f t="shared" si="8"/>
        <v>26</v>
      </c>
      <c r="C42">
        <v>84</v>
      </c>
      <c r="D42">
        <f>0</f>
        <v>0</v>
      </c>
      <c r="E42">
        <v>0</v>
      </c>
      <c r="F42">
        <f>0</f>
        <v>0</v>
      </c>
      <c r="G42">
        <f>0</f>
        <v>0</v>
      </c>
      <c r="H42">
        <v>0</v>
      </c>
      <c r="I42">
        <f>0</f>
        <v>0</v>
      </c>
      <c r="J42">
        <f t="shared" si="2"/>
        <v>0.25093039666629569</v>
      </c>
      <c r="K42">
        <f t="shared" si="9"/>
        <v>1.3686372502171862E-3</v>
      </c>
      <c r="L42">
        <f t="shared" si="3"/>
        <v>-553.89093833328855</v>
      </c>
      <c r="M42">
        <f t="shared" si="5"/>
        <v>14154.84957655869</v>
      </c>
      <c r="N42" cm="1">
        <f t="array" ref="N42">EXP(SUMPRODUCT(TRANSPOSE(B$3:B$8),D42:I42))</f>
        <v>1</v>
      </c>
      <c r="O42">
        <f t="shared" si="6"/>
        <v>44.506479453366964</v>
      </c>
      <c r="P42" cm="1">
        <f t="array" ref="P42">EXP(SUMPRODUCT(TRANSPOSE(F$3:F$8),D42:I42))</f>
        <v>1</v>
      </c>
      <c r="Q42">
        <f t="shared" si="7"/>
        <v>68.431862510859304</v>
      </c>
      <c r="R42">
        <f t="shared" si="4"/>
        <v>0.1853349701088178</v>
      </c>
    </row>
    <row r="43" spans="1:18" x14ac:dyDescent="0.2">
      <c r="A43" s="1">
        <v>45301</v>
      </c>
      <c r="B43">
        <f t="shared" si="8"/>
        <v>27</v>
      </c>
      <c r="C43">
        <v>59</v>
      </c>
      <c r="D43">
        <f>0</f>
        <v>0</v>
      </c>
      <c r="E43">
        <v>0</v>
      </c>
      <c r="F43">
        <f>0</f>
        <v>0</v>
      </c>
      <c r="G43">
        <f>0</f>
        <v>0</v>
      </c>
      <c r="H43">
        <v>0</v>
      </c>
      <c r="I43">
        <f>0</f>
        <v>0</v>
      </c>
      <c r="J43">
        <f t="shared" si="2"/>
        <v>0.2522549167424355</v>
      </c>
      <c r="K43">
        <f t="shared" si="9"/>
        <v>1.3245200761398124E-3</v>
      </c>
      <c r="L43">
        <f t="shared" si="3"/>
        <v>-390.97560041877068</v>
      </c>
      <c r="M43">
        <f t="shared" si="5"/>
        <v>15739.475545407769</v>
      </c>
      <c r="N43" cm="1">
        <f t="array" ref="N43">EXP(SUMPRODUCT(TRANSPOSE(B$3:B$8),D43:I43))</f>
        <v>1</v>
      </c>
      <c r="O43">
        <f t="shared" si="6"/>
        <v>45.244670653363755</v>
      </c>
      <c r="P43" cm="1">
        <f t="array" ref="P43">EXP(SUMPRODUCT(TRANSPOSE(F$3:F$8),D43:I43))</f>
        <v>1</v>
      </c>
      <c r="Q43">
        <f t="shared" si="7"/>
        <v>66.226003806990619</v>
      </c>
      <c r="R43">
        <f t="shared" si="4"/>
        <v>0.12247464079645116</v>
      </c>
    </row>
    <row r="44" spans="1:18" x14ac:dyDescent="0.2">
      <c r="A44" s="1">
        <v>45302</v>
      </c>
      <c r="B44">
        <f t="shared" si="8"/>
        <v>28</v>
      </c>
      <c r="C44">
        <v>51</v>
      </c>
      <c r="D44">
        <f>0</f>
        <v>0</v>
      </c>
      <c r="E44">
        <v>0</v>
      </c>
      <c r="F44">
        <f>0</f>
        <v>0</v>
      </c>
      <c r="G44">
        <f>0</f>
        <v>0</v>
      </c>
      <c r="H44">
        <v>0</v>
      </c>
      <c r="I44">
        <f>0</f>
        <v>0</v>
      </c>
      <c r="J44">
        <f t="shared" si="2"/>
        <v>0.25354723255424277</v>
      </c>
      <c r="K44">
        <f t="shared" si="9"/>
        <v>1.2923158118072764E-3</v>
      </c>
      <c r="L44">
        <f t="shared" si="3"/>
        <v>-339.21729282251266</v>
      </c>
      <c r="M44">
        <f t="shared" si="5"/>
        <v>17440.965171518637</v>
      </c>
      <c r="N44" cm="1">
        <f t="array" ref="N44">EXP(SUMPRODUCT(TRANSPOSE(B$3:B$8),D44:I44))</f>
        <v>1</v>
      </c>
      <c r="O44">
        <f t="shared" si="6"/>
        <v>45.980940111979116</v>
      </c>
      <c r="P44" cm="1">
        <f t="array" ref="P44">EXP(SUMPRODUCT(TRANSPOSE(F$3:F$8),D44:I44))</f>
        <v>1</v>
      </c>
      <c r="Q44">
        <f t="shared" si="7"/>
        <v>64.615790590363815</v>
      </c>
      <c r="R44">
        <f t="shared" si="4"/>
        <v>0.26697628608556501</v>
      </c>
    </row>
    <row r="45" spans="1:18" x14ac:dyDescent="0.2">
      <c r="A45" s="1">
        <v>45303</v>
      </c>
      <c r="B45">
        <f t="shared" si="8"/>
        <v>29</v>
      </c>
      <c r="C45">
        <v>136</v>
      </c>
      <c r="D45">
        <f>0</f>
        <v>0</v>
      </c>
      <c r="E45">
        <f>1</f>
        <v>1</v>
      </c>
      <c r="F45">
        <f>0</f>
        <v>0</v>
      </c>
      <c r="G45">
        <f>0</f>
        <v>0</v>
      </c>
      <c r="H45">
        <v>0</v>
      </c>
      <c r="I45">
        <f>0</f>
        <v>0</v>
      </c>
      <c r="J45">
        <f t="shared" si="2"/>
        <v>0.25669624775160971</v>
      </c>
      <c r="K45">
        <f t="shared" si="9"/>
        <v>3.1490151973669334E-3</v>
      </c>
      <c r="L45">
        <f t="shared" si="3"/>
        <v>-783.45050946633444</v>
      </c>
      <c r="M45">
        <f t="shared" si="5"/>
        <v>18841.28809085986</v>
      </c>
      <c r="N45" cm="1">
        <f t="array" ref="N45">EXP(SUMPRODUCT(TRANSPOSE(B$3:B$8),D45:I45))</f>
        <v>0.7684224338717055</v>
      </c>
      <c r="O45">
        <f t="shared" si="6"/>
        <v>47.83036773624152</v>
      </c>
      <c r="P45" cm="1">
        <f t="array" ref="P45">EXP(SUMPRODUCT(TRANSPOSE(F$3:F$8),D45:I45))</f>
        <v>2.5182113838169031</v>
      </c>
      <c r="Q45">
        <f t="shared" si="7"/>
        <v>157.45075986834667</v>
      </c>
      <c r="R45">
        <f t="shared" si="4"/>
        <v>0.157726175502549</v>
      </c>
    </row>
    <row r="46" spans="1:18" x14ac:dyDescent="0.2">
      <c r="A46" s="1">
        <v>45304</v>
      </c>
      <c r="B46">
        <f t="shared" si="8"/>
        <v>30</v>
      </c>
      <c r="C46">
        <v>276</v>
      </c>
      <c r="D46">
        <f>0</f>
        <v>0</v>
      </c>
      <c r="E46" s="3">
        <f>0</f>
        <v>0</v>
      </c>
      <c r="F46">
        <f>1</f>
        <v>1</v>
      </c>
      <c r="G46">
        <f>0</f>
        <v>0</v>
      </c>
      <c r="H46">
        <v>0</v>
      </c>
      <c r="I46">
        <f>0</f>
        <v>0</v>
      </c>
      <c r="J46">
        <f t="shared" si="2"/>
        <v>0.26322983965753693</v>
      </c>
      <c r="K46">
        <f t="shared" si="9"/>
        <v>6.5335919059272274E-3</v>
      </c>
      <c r="L46">
        <f t="shared" si="3"/>
        <v>-1388.5003652335117</v>
      </c>
      <c r="M46">
        <f t="shared" si="5"/>
        <v>18843.152437928071</v>
      </c>
      <c r="N46" cm="1">
        <f t="array" ref="N46">EXP(SUMPRODUCT(TRANSPOSE(B$3:B$8),D46:I46))</f>
        <v>9.5747470525826058E-4</v>
      </c>
      <c r="O46">
        <f t="shared" si="6"/>
        <v>51.905335134955351</v>
      </c>
      <c r="P46" cm="1">
        <f t="array" ref="P46">EXP(SUMPRODUCT(TRANSPOSE(F$3:F$8),D46:I46))</f>
        <v>5.5620251908844098</v>
      </c>
      <c r="Q46">
        <f t="shared" si="7"/>
        <v>326.67959529636136</v>
      </c>
      <c r="R46">
        <f t="shared" si="4"/>
        <v>0.18362172208826577</v>
      </c>
    </row>
    <row r="47" spans="1:18" x14ac:dyDescent="0.2">
      <c r="A47" s="1">
        <v>45305</v>
      </c>
      <c r="B47">
        <f t="shared" si="8"/>
        <v>31</v>
      </c>
      <c r="C47">
        <v>228</v>
      </c>
      <c r="D47">
        <f>0</f>
        <v>0</v>
      </c>
      <c r="E47">
        <v>0</v>
      </c>
      <c r="F47">
        <f>0</f>
        <v>0</v>
      </c>
      <c r="G47">
        <f>1</f>
        <v>1</v>
      </c>
      <c r="H47">
        <v>0</v>
      </c>
      <c r="I47">
        <f>0</f>
        <v>0</v>
      </c>
      <c r="J47">
        <f t="shared" si="2"/>
        <v>0.26722383882411721</v>
      </c>
      <c r="K47">
        <f t="shared" si="9"/>
        <v>3.9939991665802754E-3</v>
      </c>
      <c r="L47">
        <f t="shared" si="3"/>
        <v>-1259.235393605675</v>
      </c>
      <c r="M47">
        <f t="shared" si="5"/>
        <v>25915.40370064092</v>
      </c>
      <c r="N47" cm="1">
        <f t="array" ref="N47">EXP(SUMPRODUCT(TRANSPOSE(B$3:B$8),D47:I47))</f>
        <v>3.4067949239557715</v>
      </c>
      <c r="O47">
        <f t="shared" si="6"/>
        <v>54.570754885779543</v>
      </c>
      <c r="P47" cm="1">
        <f t="array" ref="P47">EXP(SUMPRODUCT(TRANSPOSE(F$3:F$8),D47:I47))</f>
        <v>3.6466429997503771</v>
      </c>
      <c r="Q47">
        <f t="shared" si="7"/>
        <v>199.69995832901378</v>
      </c>
      <c r="R47">
        <f t="shared" si="4"/>
        <v>0.12412298978502727</v>
      </c>
    </row>
    <row r="48" spans="1:18" x14ac:dyDescent="0.2">
      <c r="A48" s="1">
        <v>45306</v>
      </c>
      <c r="B48">
        <f t="shared" si="8"/>
        <v>32</v>
      </c>
      <c r="C48">
        <v>197</v>
      </c>
      <c r="D48">
        <f>0</f>
        <v>0</v>
      </c>
      <c r="E48">
        <v>0</v>
      </c>
      <c r="F48">
        <f>0</f>
        <v>0</v>
      </c>
      <c r="G48">
        <f>0</f>
        <v>0</v>
      </c>
      <c r="H48">
        <v>1</v>
      </c>
      <c r="I48">
        <f>0</f>
        <v>0</v>
      </c>
      <c r="J48">
        <f t="shared" si="2"/>
        <v>0.27087100893271404</v>
      </c>
      <c r="K48">
        <f t="shared" si="9"/>
        <v>3.6471701085968311E-3</v>
      </c>
      <c r="L48">
        <f t="shared" si="3"/>
        <v>-1105.9193337878212</v>
      </c>
      <c r="M48">
        <f t="shared" si="5"/>
        <v>27266.483776650472</v>
      </c>
      <c r="N48" cm="1">
        <f t="array" ref="N48">EXP(SUMPRODUCT(TRANSPOSE(B$3:B$8),D48:I48))</f>
        <v>0.6117223450082514</v>
      </c>
      <c r="O48">
        <f t="shared" si="6"/>
        <v>57.137463914632072</v>
      </c>
      <c r="P48" cm="1">
        <f t="array" ref="P48">EXP(SUMPRODUCT(TRANSPOSE(F$3:F$8),D48:I48))</f>
        <v>3.5195749856387302</v>
      </c>
      <c r="Q48">
        <f t="shared" si="7"/>
        <v>182.35850542984156</v>
      </c>
      <c r="R48">
        <f t="shared" si="4"/>
        <v>7.4322307462733217E-2</v>
      </c>
    </row>
    <row r="49" spans="1:18" x14ac:dyDescent="0.2">
      <c r="A49" s="1">
        <v>45307</v>
      </c>
      <c r="B49">
        <f t="shared" si="8"/>
        <v>33</v>
      </c>
      <c r="C49">
        <v>64</v>
      </c>
      <c r="D49">
        <f>0</f>
        <v>0</v>
      </c>
      <c r="E49">
        <v>0</v>
      </c>
      <c r="F49">
        <f>0</f>
        <v>0</v>
      </c>
      <c r="G49">
        <f>0</f>
        <v>0</v>
      </c>
      <c r="H49">
        <v>0</v>
      </c>
      <c r="I49">
        <f>0</f>
        <v>0</v>
      </c>
      <c r="J49">
        <f t="shared" ref="J49:J80" si="10">$F$9*(1-($B$9*EXP(-B$1*M49))-((1-$B$9)*EXP(-F$1*O49)))</f>
        <v>0.27187113815415248</v>
      </c>
      <c r="K49">
        <f t="shared" si="9"/>
        <v>1.0001292214384394E-3</v>
      </c>
      <c r="L49">
        <f t="shared" ref="L49:L80" si="11">C49*IFERROR(LN(K49),-10000)</f>
        <v>-442.08806821709237</v>
      </c>
      <c r="M49">
        <f t="shared" si="5"/>
        <v>29611.796140625574</v>
      </c>
      <c r="N49" cm="1">
        <f t="array" ref="N49">EXP(SUMPRODUCT(TRANSPOSE(B$3:B$8),D49:I49))</f>
        <v>1</v>
      </c>
      <c r="O49">
        <f t="shared" si="6"/>
        <v>57.865128586380095</v>
      </c>
      <c r="P49" cm="1">
        <f t="array" ref="P49">EXP(SUMPRODUCT(TRANSPOSE(F$3:F$8),D49:I49))</f>
        <v>1</v>
      </c>
      <c r="Q49">
        <f t="shared" si="7"/>
        <v>50.006461071921969</v>
      </c>
      <c r="R49">
        <f t="shared" ref="R49:R80" si="12">ABS(Q49-C49)/C49</f>
        <v>0.21864904575121924</v>
      </c>
    </row>
    <row r="50" spans="1:18" x14ac:dyDescent="0.2">
      <c r="A50" s="1">
        <v>45308</v>
      </c>
      <c r="B50">
        <f t="shared" si="8"/>
        <v>34</v>
      </c>
      <c r="C50">
        <v>38</v>
      </c>
      <c r="D50">
        <f>0</f>
        <v>0</v>
      </c>
      <c r="E50">
        <v>0</v>
      </c>
      <c r="F50">
        <f>0</f>
        <v>0</v>
      </c>
      <c r="G50">
        <f>0</f>
        <v>0</v>
      </c>
      <c r="H50">
        <v>0</v>
      </c>
      <c r="I50">
        <f>0</f>
        <v>0</v>
      </c>
      <c r="J50">
        <f t="shared" si="10"/>
        <v>0.27285462261518056</v>
      </c>
      <c r="K50">
        <f t="shared" si="9"/>
        <v>9.8348446102808351E-4</v>
      </c>
      <c r="L50">
        <f t="shared" si="11"/>
        <v>-263.12753135720277</v>
      </c>
      <c r="M50">
        <f t="shared" ref="M50:M81" si="13">M49+(B50^B$2-B49^B$2)*N50</f>
        <v>32097.70104968176</v>
      </c>
      <c r="N50" cm="1">
        <f t="array" ref="N50">EXP(SUMPRODUCT(TRANSPOSE(B$3:B$8),D50:I50))</f>
        <v>1</v>
      </c>
      <c r="O50">
        <f t="shared" ref="O50:O81" si="14">O49+(B50^F$2-B49^F$2)*P50</f>
        <v>58.591243099644117</v>
      </c>
      <c r="P50" cm="1">
        <f t="array" ref="P50">EXP(SUMPRODUCT(TRANSPOSE(F$3:F$8),D50:I50))</f>
        <v>1</v>
      </c>
      <c r="Q50">
        <f t="shared" si="7"/>
        <v>49.174223051404176</v>
      </c>
      <c r="R50">
        <f t="shared" si="12"/>
        <v>0.29405850135274147</v>
      </c>
    </row>
    <row r="51" spans="1:18" x14ac:dyDescent="0.2">
      <c r="A51" s="1">
        <v>45309</v>
      </c>
      <c r="B51">
        <f t="shared" si="8"/>
        <v>35</v>
      </c>
      <c r="C51">
        <v>36</v>
      </c>
      <c r="D51">
        <f>0</f>
        <v>0</v>
      </c>
      <c r="E51">
        <v>0</v>
      </c>
      <c r="F51">
        <f>0</f>
        <v>0</v>
      </c>
      <c r="G51">
        <f>0</f>
        <v>0</v>
      </c>
      <c r="H51">
        <v>0</v>
      </c>
      <c r="I51">
        <f>0</f>
        <v>0</v>
      </c>
      <c r="J51">
        <f t="shared" si="10"/>
        <v>0.27382183392204434</v>
      </c>
      <c r="K51">
        <f t="shared" si="9"/>
        <v>9.6721130686377998E-4</v>
      </c>
      <c r="L51">
        <f t="shared" si="11"/>
        <v>-249.87936846334361</v>
      </c>
      <c r="M51">
        <f t="shared" si="13"/>
        <v>34728.118521861521</v>
      </c>
      <c r="N51" cm="1">
        <f t="array" ref="N51">EXP(SUMPRODUCT(TRANSPOSE(B$3:B$8),D51:I51))</f>
        <v>1</v>
      </c>
      <c r="O51">
        <f t="shared" si="14"/>
        <v>59.315856219237382</v>
      </c>
      <c r="P51" cm="1">
        <f t="array" ref="P51">EXP(SUMPRODUCT(TRANSPOSE(F$3:F$8),D51:I51))</f>
        <v>1</v>
      </c>
      <c r="Q51">
        <f t="shared" si="7"/>
        <v>48.360565343189002</v>
      </c>
      <c r="R51">
        <f t="shared" si="12"/>
        <v>0.34334903731080563</v>
      </c>
    </row>
    <row r="52" spans="1:18" x14ac:dyDescent="0.2">
      <c r="A52" s="1">
        <v>45310</v>
      </c>
      <c r="B52">
        <f t="shared" si="8"/>
        <v>36</v>
      </c>
      <c r="C52">
        <v>117</v>
      </c>
      <c r="D52">
        <f>0</f>
        <v>0</v>
      </c>
      <c r="E52">
        <f>1</f>
        <v>1</v>
      </c>
      <c r="F52">
        <f>0</f>
        <v>0</v>
      </c>
      <c r="G52">
        <f>0</f>
        <v>0</v>
      </c>
      <c r="H52">
        <v>0</v>
      </c>
      <c r="I52">
        <f>0</f>
        <v>0</v>
      </c>
      <c r="J52">
        <f t="shared" si="10"/>
        <v>0.27619115549642087</v>
      </c>
      <c r="K52">
        <f t="shared" si="9"/>
        <v>2.3693215743765261E-3</v>
      </c>
      <c r="L52">
        <f t="shared" si="11"/>
        <v>-707.28273958110969</v>
      </c>
      <c r="M52">
        <f t="shared" si="13"/>
        <v>36863.442266757156</v>
      </c>
      <c r="N52" cm="1">
        <f t="array" ref="N52">EXP(SUMPRODUCT(TRANSPOSE(B$3:B$8),D52:I52))</f>
        <v>0.7684224338717055</v>
      </c>
      <c r="O52">
        <f t="shared" si="14"/>
        <v>61.136919939589987</v>
      </c>
      <c r="P52" cm="1">
        <f t="array" ref="P52">EXP(SUMPRODUCT(TRANSPOSE(F$3:F$8),D52:I52))</f>
        <v>2.5182113838169031</v>
      </c>
      <c r="Q52">
        <f t="shared" si="7"/>
        <v>118.46607871882631</v>
      </c>
      <c r="R52">
        <f t="shared" si="12"/>
        <v>1.2530587340395812E-2</v>
      </c>
    </row>
    <row r="53" spans="1:18" x14ac:dyDescent="0.2">
      <c r="A53" s="1">
        <v>45311</v>
      </c>
      <c r="B53">
        <f t="shared" si="8"/>
        <v>37</v>
      </c>
      <c r="C53">
        <v>238</v>
      </c>
      <c r="D53">
        <f>0</f>
        <v>0</v>
      </c>
      <c r="E53" s="3">
        <f>0</f>
        <v>0</v>
      </c>
      <c r="F53">
        <f>1</f>
        <v>1</v>
      </c>
      <c r="G53">
        <f>0</f>
        <v>0</v>
      </c>
      <c r="H53">
        <v>0</v>
      </c>
      <c r="I53">
        <f>0</f>
        <v>0</v>
      </c>
      <c r="J53">
        <f t="shared" si="10"/>
        <v>0.28111700844459392</v>
      </c>
      <c r="K53">
        <f t="shared" si="9"/>
        <v>4.9258529481730484E-3</v>
      </c>
      <c r="L53">
        <f t="shared" si="11"/>
        <v>-1264.5553639938648</v>
      </c>
      <c r="M53">
        <f t="shared" si="13"/>
        <v>36866.248784649331</v>
      </c>
      <c r="N53" cm="1">
        <f t="array" ref="N53">EXP(SUMPRODUCT(TRANSPOSE(B$3:B$8),D53:I53))</f>
        <v>9.5747470525826058E-4</v>
      </c>
      <c r="O53">
        <f t="shared" si="14"/>
        <v>65.151285706901376</v>
      </c>
      <c r="P53" cm="1">
        <f t="array" ref="P53">EXP(SUMPRODUCT(TRANSPOSE(F$3:F$8),D53:I53))</f>
        <v>5.5620251908844098</v>
      </c>
      <c r="Q53">
        <f t="shared" si="7"/>
        <v>246.29264740865241</v>
      </c>
      <c r="R53">
        <f t="shared" si="12"/>
        <v>3.4843056338875689E-2</v>
      </c>
    </row>
    <row r="54" spans="1:18" x14ac:dyDescent="0.2">
      <c r="A54" s="1">
        <v>45312</v>
      </c>
      <c r="B54">
        <f t="shared" si="8"/>
        <v>38</v>
      </c>
      <c r="C54">
        <v>152</v>
      </c>
      <c r="D54">
        <f>0</f>
        <v>0</v>
      </c>
      <c r="E54">
        <v>0</v>
      </c>
      <c r="F54">
        <f>0</f>
        <v>0</v>
      </c>
      <c r="G54">
        <f>1</f>
        <v>1</v>
      </c>
      <c r="H54">
        <v>0</v>
      </c>
      <c r="I54">
        <f>0</f>
        <v>0</v>
      </c>
      <c r="J54">
        <f t="shared" si="10"/>
        <v>0.28413136210405254</v>
      </c>
      <c r="K54">
        <f t="shared" si="9"/>
        <v>3.014353659458624E-3</v>
      </c>
      <c r="L54">
        <f t="shared" si="11"/>
        <v>-882.26421670704133</v>
      </c>
      <c r="M54">
        <f t="shared" si="13"/>
        <v>47384.339269942968</v>
      </c>
      <c r="N54" cm="1">
        <f t="array" ref="N54">EXP(SUMPRODUCT(TRANSPOSE(B$3:B$8),D54:I54))</f>
        <v>3.4067949239557715</v>
      </c>
      <c r="O54">
        <f t="shared" si="14"/>
        <v>67.778232147590103</v>
      </c>
      <c r="P54" cm="1">
        <f t="array" ref="P54">EXP(SUMPRODUCT(TRANSPOSE(F$3:F$8),D54:I54))</f>
        <v>3.6466429997503771</v>
      </c>
      <c r="Q54">
        <f t="shared" si="7"/>
        <v>150.71768297293119</v>
      </c>
      <c r="R54">
        <f t="shared" si="12"/>
        <v>8.4362962307158798E-3</v>
      </c>
    </row>
    <row r="55" spans="1:18" x14ac:dyDescent="0.2">
      <c r="A55" s="1">
        <v>45313</v>
      </c>
      <c r="B55">
        <f t="shared" si="8"/>
        <v>39</v>
      </c>
      <c r="C55">
        <v>32</v>
      </c>
      <c r="D55">
        <f>0</f>
        <v>0</v>
      </c>
      <c r="E55">
        <v>0</v>
      </c>
      <c r="F55">
        <f>0</f>
        <v>0</v>
      </c>
      <c r="G55">
        <f>0</f>
        <v>0</v>
      </c>
      <c r="H55">
        <v>0</v>
      </c>
      <c r="I55">
        <f>0</f>
        <v>0</v>
      </c>
      <c r="J55">
        <f t="shared" si="10"/>
        <v>0.28492901150951833</v>
      </c>
      <c r="K55">
        <f t="shared" si="9"/>
        <v>7.9764940546578345E-4</v>
      </c>
      <c r="L55">
        <f t="shared" si="11"/>
        <v>-228.28292475439369</v>
      </c>
      <c r="M55">
        <f t="shared" si="13"/>
        <v>50631.829695989079</v>
      </c>
      <c r="N55" cm="1">
        <f t="array" ref="N55">EXP(SUMPRODUCT(TRANSPOSE(B$3:B$8),D55:I55))</f>
        <v>1</v>
      </c>
      <c r="O55">
        <f t="shared" si="14"/>
        <v>68.497273210610615</v>
      </c>
      <c r="P55" cm="1">
        <f t="array" ref="P55">EXP(SUMPRODUCT(TRANSPOSE(F$3:F$8),D55:I55))</f>
        <v>1</v>
      </c>
      <c r="Q55">
        <f t="shared" si="7"/>
        <v>39.882470273289172</v>
      </c>
      <c r="R55">
        <f t="shared" si="12"/>
        <v>0.24632719604028663</v>
      </c>
    </row>
    <row r="56" spans="1:18" x14ac:dyDescent="0.2">
      <c r="A56" s="1">
        <v>45314</v>
      </c>
      <c r="B56">
        <f t="shared" si="8"/>
        <v>40</v>
      </c>
      <c r="C56">
        <v>44</v>
      </c>
      <c r="D56">
        <f>0</f>
        <v>0</v>
      </c>
      <c r="E56">
        <v>0</v>
      </c>
      <c r="F56">
        <f>0</f>
        <v>0</v>
      </c>
      <c r="G56">
        <f>0</f>
        <v>0</v>
      </c>
      <c r="H56">
        <v>0</v>
      </c>
      <c r="I56">
        <f>0</f>
        <v>0</v>
      </c>
      <c r="J56">
        <f t="shared" si="10"/>
        <v>0.285713782341939</v>
      </c>
      <c r="K56">
        <f t="shared" si="9"/>
        <v>7.8477083242067813E-4</v>
      </c>
      <c r="L56">
        <f t="shared" si="11"/>
        <v>-314.6052279050881</v>
      </c>
      <c r="M56">
        <f t="shared" si="13"/>
        <v>54043.301950703186</v>
      </c>
      <c r="N56" cm="1">
        <f t="array" ref="N56">EXP(SUMPRODUCT(TRANSPOSE(B$3:B$8),D56:I56))</f>
        <v>1</v>
      </c>
      <c r="O56">
        <f t="shared" si="14"/>
        <v>69.215017991534765</v>
      </c>
      <c r="P56" cm="1">
        <f t="array" ref="P56">EXP(SUMPRODUCT(TRANSPOSE(F$3:F$8),D56:I56))</f>
        <v>1</v>
      </c>
      <c r="Q56">
        <f t="shared" si="7"/>
        <v>39.238541621033903</v>
      </c>
      <c r="R56">
        <f t="shared" si="12"/>
        <v>0.10821496315832038</v>
      </c>
    </row>
    <row r="57" spans="1:18" x14ac:dyDescent="0.2">
      <c r="A57" s="1">
        <v>45315</v>
      </c>
      <c r="B57">
        <f t="shared" si="8"/>
        <v>41</v>
      </c>
      <c r="C57">
        <v>29</v>
      </c>
      <c r="D57">
        <f>0</f>
        <v>0</v>
      </c>
      <c r="E57">
        <v>0</v>
      </c>
      <c r="F57">
        <f>0</f>
        <v>0</v>
      </c>
      <c r="G57">
        <f>0</f>
        <v>0</v>
      </c>
      <c r="H57">
        <v>0</v>
      </c>
      <c r="I57">
        <f>0</f>
        <v>0</v>
      </c>
      <c r="J57">
        <f t="shared" si="10"/>
        <v>0.28648593726845978</v>
      </c>
      <c r="K57">
        <f t="shared" si="9"/>
        <v>7.7215492652077389E-4</v>
      </c>
      <c r="L57">
        <f t="shared" si="11"/>
        <v>-207.82343503549967</v>
      </c>
      <c r="M57">
        <f t="shared" si="13"/>
        <v>57622.625470154118</v>
      </c>
      <c r="N57" cm="1">
        <f t="array" ref="N57">EXP(SUMPRODUCT(TRANSPOSE(B$3:B$8),D57:I57))</f>
        <v>1</v>
      </c>
      <c r="O57">
        <f t="shared" si="14"/>
        <v>69.931501154535113</v>
      </c>
      <c r="P57" cm="1">
        <f t="array" ref="P57">EXP(SUMPRODUCT(TRANSPOSE(F$3:F$8),D57:I57))</f>
        <v>1</v>
      </c>
      <c r="Q57">
        <f t="shared" si="7"/>
        <v>38.607746326038693</v>
      </c>
      <c r="R57">
        <f t="shared" si="12"/>
        <v>0.33130159744961013</v>
      </c>
    </row>
    <row r="58" spans="1:18" x14ac:dyDescent="0.2">
      <c r="A58" s="1">
        <v>45316</v>
      </c>
      <c r="B58">
        <f t="shared" si="8"/>
        <v>42</v>
      </c>
      <c r="C58">
        <v>31</v>
      </c>
      <c r="D58">
        <f>0</f>
        <v>0</v>
      </c>
      <c r="E58">
        <v>0</v>
      </c>
      <c r="F58">
        <f>0</f>
        <v>0</v>
      </c>
      <c r="G58">
        <f>0</f>
        <v>0</v>
      </c>
      <c r="H58">
        <v>0</v>
      </c>
      <c r="I58">
        <f>0</f>
        <v>0</v>
      </c>
      <c r="J58">
        <f t="shared" si="10"/>
        <v>0.2872457307691928</v>
      </c>
      <c r="K58">
        <f t="shared" si="9"/>
        <v>7.5979350073301921E-4</v>
      </c>
      <c r="L58">
        <f t="shared" si="11"/>
        <v>-222.65638000612878</v>
      </c>
      <c r="M58">
        <f t="shared" si="13"/>
        <v>61373.662072210573</v>
      </c>
      <c r="N58" cm="1">
        <f t="array" ref="N58">EXP(SUMPRODUCT(TRANSPOSE(B$3:B$8),D58:I58))</f>
        <v>1</v>
      </c>
      <c r="O58">
        <f t="shared" si="14"/>
        <v>70.646755614332292</v>
      </c>
      <c r="P58" cm="1">
        <f t="array" ref="P58">EXP(SUMPRODUCT(TRANSPOSE(F$3:F$8),D58:I58))</f>
        <v>1</v>
      </c>
      <c r="Q58">
        <f t="shared" si="7"/>
        <v>37.989675036650958</v>
      </c>
      <c r="R58">
        <f t="shared" si="12"/>
        <v>0.22547338827906316</v>
      </c>
    </row>
    <row r="59" spans="1:18" x14ac:dyDescent="0.2">
      <c r="A59" s="1">
        <v>45317</v>
      </c>
      <c r="B59">
        <f t="shared" si="8"/>
        <v>43</v>
      </c>
      <c r="C59">
        <v>102</v>
      </c>
      <c r="D59">
        <f>0</f>
        <v>0</v>
      </c>
      <c r="E59">
        <f>1</f>
        <v>1</v>
      </c>
      <c r="F59">
        <f>0</f>
        <v>0</v>
      </c>
      <c r="G59">
        <f>0</f>
        <v>0</v>
      </c>
      <c r="H59">
        <v>0</v>
      </c>
      <c r="I59">
        <f>0</f>
        <v>0</v>
      </c>
      <c r="J59">
        <f t="shared" si="10"/>
        <v>0.28910818096952551</v>
      </c>
      <c r="K59">
        <f t="shared" si="9"/>
        <v>1.8624502003327104E-3</v>
      </c>
      <c r="L59">
        <f t="shared" si="11"/>
        <v>-641.1579593067313</v>
      </c>
      <c r="M59">
        <f t="shared" si="13"/>
        <v>64390.952739806926</v>
      </c>
      <c r="N59" cm="1">
        <f t="array" ref="N59">EXP(SUMPRODUCT(TRANSPOSE(B$3:B$8),D59:I59))</f>
        <v>0.7684224338717055</v>
      </c>
      <c r="O59">
        <f t="shared" si="14"/>
        <v>72.444902205573442</v>
      </c>
      <c r="P59" cm="1">
        <f t="array" ref="P59">EXP(SUMPRODUCT(TRANSPOSE(F$3:F$8),D59:I59))</f>
        <v>2.5182113838169031</v>
      </c>
      <c r="Q59">
        <f t="shared" si="7"/>
        <v>93.122510016635516</v>
      </c>
      <c r="R59">
        <f t="shared" si="12"/>
        <v>8.7034215523181219E-2</v>
      </c>
    </row>
    <row r="60" spans="1:18" x14ac:dyDescent="0.2">
      <c r="A60" s="1">
        <v>45318</v>
      </c>
      <c r="B60">
        <f t="shared" si="8"/>
        <v>44</v>
      </c>
      <c r="C60">
        <v>215</v>
      </c>
      <c r="D60">
        <f>0</f>
        <v>0</v>
      </c>
      <c r="E60" s="3">
        <f>0</f>
        <v>0</v>
      </c>
      <c r="F60">
        <f>1</f>
        <v>1</v>
      </c>
      <c r="G60">
        <f>0</f>
        <v>0</v>
      </c>
      <c r="H60">
        <v>0</v>
      </c>
      <c r="I60">
        <f>0</f>
        <v>0</v>
      </c>
      <c r="J60">
        <f t="shared" si="10"/>
        <v>0.29298427063424454</v>
      </c>
      <c r="K60">
        <f t="shared" si="9"/>
        <v>3.876089664719029E-3</v>
      </c>
      <c r="L60">
        <f t="shared" si="11"/>
        <v>-1193.8796171603803</v>
      </c>
      <c r="M60">
        <f t="shared" si="13"/>
        <v>64394.88414888968</v>
      </c>
      <c r="N60" cm="1">
        <f t="array" ref="N60">EXP(SUMPRODUCT(TRANSPOSE(B$3:B$8),D60:I60))</f>
        <v>9.5747470525826058E-4</v>
      </c>
      <c r="O60">
        <f t="shared" si="14"/>
        <v>76.410011155854463</v>
      </c>
      <c r="P60" cm="1">
        <f t="array" ref="P60">EXP(SUMPRODUCT(TRANSPOSE(F$3:F$8),D60:I60))</f>
        <v>5.5620251908844098</v>
      </c>
      <c r="Q60">
        <f t="shared" si="7"/>
        <v>193.80448323595147</v>
      </c>
      <c r="R60">
        <f t="shared" si="12"/>
        <v>9.8583798902551326E-2</v>
      </c>
    </row>
    <row r="61" spans="1:18" x14ac:dyDescent="0.2">
      <c r="A61" s="1">
        <v>45319</v>
      </c>
      <c r="B61">
        <f t="shared" si="8"/>
        <v>45</v>
      </c>
      <c r="C61">
        <v>110</v>
      </c>
      <c r="D61">
        <f>0</f>
        <v>0</v>
      </c>
      <c r="E61">
        <v>0</v>
      </c>
      <c r="F61">
        <f>0</f>
        <v>0</v>
      </c>
      <c r="G61">
        <f>1</f>
        <v>1</v>
      </c>
      <c r="H61">
        <v>0</v>
      </c>
      <c r="I61">
        <f>0</f>
        <v>0</v>
      </c>
      <c r="J61">
        <f t="shared" si="10"/>
        <v>0.29535888313024566</v>
      </c>
      <c r="K61">
        <f t="shared" si="9"/>
        <v>2.3746124960011272E-3</v>
      </c>
      <c r="L61">
        <f t="shared" si="11"/>
        <v>-664.72131158245747</v>
      </c>
      <c r="M61">
        <f t="shared" si="13"/>
        <v>79007.559409306079</v>
      </c>
      <c r="N61" cm="1">
        <f t="array" ref="N61">EXP(SUMPRODUCT(TRANSPOSE(B$3:B$8),D61:I61))</f>
        <v>3.4067949239557715</v>
      </c>
      <c r="O61">
        <f t="shared" si="14"/>
        <v>79.005510004946032</v>
      </c>
      <c r="P61" cm="1">
        <f t="array" ref="P61">EXP(SUMPRODUCT(TRANSPOSE(F$3:F$8),D61:I61))</f>
        <v>3.6466429997503771</v>
      </c>
      <c r="Q61">
        <f t="shared" si="7"/>
        <v>118.73062480005636</v>
      </c>
      <c r="R61">
        <f t="shared" si="12"/>
        <v>7.9369316364148734E-2</v>
      </c>
    </row>
    <row r="62" spans="1:18" x14ac:dyDescent="0.2">
      <c r="A62" s="1">
        <v>45320</v>
      </c>
      <c r="B62">
        <f t="shared" si="8"/>
        <v>46</v>
      </c>
      <c r="C62">
        <v>24</v>
      </c>
      <c r="D62">
        <f>0</f>
        <v>0</v>
      </c>
      <c r="E62">
        <v>0</v>
      </c>
      <c r="F62">
        <f>0</f>
        <v>0</v>
      </c>
      <c r="G62">
        <f>0</f>
        <v>0</v>
      </c>
      <c r="H62">
        <v>0</v>
      </c>
      <c r="I62">
        <f>0</f>
        <v>0</v>
      </c>
      <c r="J62">
        <f t="shared" si="10"/>
        <v>0.29598768117273472</v>
      </c>
      <c r="K62">
        <f t="shared" si="9"/>
        <v>6.287980424890538E-4</v>
      </c>
      <c r="L62">
        <f t="shared" si="11"/>
        <v>-176.9208103186572</v>
      </c>
      <c r="M62">
        <f t="shared" si="13"/>
        <v>83483.920965234502</v>
      </c>
      <c r="N62" cm="1">
        <f t="array" ref="N62">EXP(SUMPRODUCT(TRANSPOSE(B$3:B$8),D62:I62))</f>
        <v>1</v>
      </c>
      <c r="O62">
        <f t="shared" si="14"/>
        <v>79.716148039830145</v>
      </c>
      <c r="P62" cm="1">
        <f t="array" ref="P62">EXP(SUMPRODUCT(TRANSPOSE(F$3:F$8),D62:I62))</f>
        <v>1</v>
      </c>
      <c r="Q62">
        <f t="shared" si="7"/>
        <v>31.43990212445269</v>
      </c>
      <c r="R62">
        <f t="shared" si="12"/>
        <v>0.30999592185219543</v>
      </c>
    </row>
    <row r="63" spans="1:18" x14ac:dyDescent="0.2">
      <c r="A63" s="1">
        <v>45321</v>
      </c>
      <c r="B63">
        <f t="shared" si="8"/>
        <v>47</v>
      </c>
      <c r="C63">
        <v>37</v>
      </c>
      <c r="D63">
        <f>0</f>
        <v>0</v>
      </c>
      <c r="E63">
        <v>0</v>
      </c>
      <c r="F63">
        <f>0</f>
        <v>0</v>
      </c>
      <c r="G63">
        <f>0</f>
        <v>0</v>
      </c>
      <c r="H63">
        <v>0</v>
      </c>
      <c r="I63">
        <f>0</f>
        <v>0</v>
      </c>
      <c r="J63">
        <f t="shared" si="10"/>
        <v>0.29660660024534852</v>
      </c>
      <c r="K63">
        <f t="shared" si="9"/>
        <v>6.1891907261379941E-4</v>
      </c>
      <c r="L63">
        <f t="shared" si="11"/>
        <v>-273.33883321131435</v>
      </c>
      <c r="M63">
        <f t="shared" si="13"/>
        <v>88151.197099643148</v>
      </c>
      <c r="N63" cm="1">
        <f t="array" ref="N63">EXP(SUMPRODUCT(TRANSPOSE(B$3:B$8),D63:I63))</f>
        <v>1</v>
      </c>
      <c r="O63">
        <f t="shared" si="14"/>
        <v>80.425699782127793</v>
      </c>
      <c r="P63" cm="1">
        <f t="array" ref="P63">EXP(SUMPRODUCT(TRANSPOSE(F$3:F$8),D63:I63))</f>
        <v>1</v>
      </c>
      <c r="Q63">
        <f t="shared" si="7"/>
        <v>30.945953630689971</v>
      </c>
      <c r="R63">
        <f t="shared" si="12"/>
        <v>0.16362287484621701</v>
      </c>
    </row>
    <row r="64" spans="1:18" x14ac:dyDescent="0.2">
      <c r="A64" s="1">
        <v>45322</v>
      </c>
      <c r="B64">
        <f t="shared" si="8"/>
        <v>48</v>
      </c>
      <c r="C64">
        <v>23</v>
      </c>
      <c r="D64">
        <f>0</f>
        <v>0</v>
      </c>
      <c r="E64">
        <v>0</v>
      </c>
      <c r="F64">
        <f>0</f>
        <v>0</v>
      </c>
      <c r="G64">
        <f>0</f>
        <v>0</v>
      </c>
      <c r="H64">
        <v>0</v>
      </c>
      <c r="I64">
        <f>0</f>
        <v>0</v>
      </c>
      <c r="J64">
        <f t="shared" si="10"/>
        <v>0.29721582856865675</v>
      </c>
      <c r="K64">
        <f t="shared" si="9"/>
        <v>6.0922832330823073E-4</v>
      </c>
      <c r="L64">
        <f t="shared" si="11"/>
        <v>-170.27630124413656</v>
      </c>
      <c r="M64">
        <f t="shared" si="13"/>
        <v>93013.207804978898</v>
      </c>
      <c r="N64" cm="1">
        <f t="array" ref="N64">EXP(SUMPRODUCT(TRANSPOSE(B$3:B$8),D64:I64))</f>
        <v>1</v>
      </c>
      <c r="O64">
        <f t="shared" si="14"/>
        <v>81.134189956011582</v>
      </c>
      <c r="P64" cm="1">
        <f t="array" ref="P64">EXP(SUMPRODUCT(TRANSPOSE(F$3:F$8),D64:I64))</f>
        <v>1</v>
      </c>
      <c r="Q64">
        <f t="shared" si="7"/>
        <v>30.461416165411535</v>
      </c>
      <c r="R64">
        <f t="shared" si="12"/>
        <v>0.32440939849615369</v>
      </c>
    </row>
    <row r="65" spans="1:18" x14ac:dyDescent="0.2">
      <c r="A65" s="1">
        <v>45323</v>
      </c>
      <c r="B65">
        <f t="shared" si="8"/>
        <v>49</v>
      </c>
      <c r="C65">
        <v>22</v>
      </c>
      <c r="D65">
        <f>0</f>
        <v>0</v>
      </c>
      <c r="E65">
        <v>0</v>
      </c>
      <c r="F65">
        <f>0</f>
        <v>0</v>
      </c>
      <c r="G65">
        <f>0</f>
        <v>0</v>
      </c>
      <c r="H65">
        <v>0</v>
      </c>
      <c r="I65">
        <f>0</f>
        <v>0</v>
      </c>
      <c r="J65">
        <f t="shared" si="10"/>
        <v>0.2978155492681141</v>
      </c>
      <c r="K65">
        <f t="shared" si="9"/>
        <v>5.9972069945735118E-4</v>
      </c>
      <c r="L65">
        <f t="shared" si="11"/>
        <v>-163.21902326469791</v>
      </c>
      <c r="M65">
        <f t="shared" si="13"/>
        <v>98073.766672411104</v>
      </c>
      <c r="N65" cm="1">
        <f t="array" ref="N65">EXP(SUMPRODUCT(TRANSPOSE(B$3:B$8),D65:I65))</f>
        <v>1</v>
      </c>
      <c r="O65">
        <f t="shared" si="14"/>
        <v>81.841642219784319</v>
      </c>
      <c r="P65" cm="1">
        <f t="array" ref="P65">EXP(SUMPRODUCT(TRANSPOSE(F$3:F$8),D65:I65))</f>
        <v>1</v>
      </c>
      <c r="Q65">
        <f t="shared" si="7"/>
        <v>29.986034972867557</v>
      </c>
      <c r="R65">
        <f t="shared" si="12"/>
        <v>0.36300158967579804</v>
      </c>
    </row>
    <row r="66" spans="1:18" x14ac:dyDescent="0.2">
      <c r="A66" s="1">
        <v>45324</v>
      </c>
      <c r="B66">
        <f t="shared" si="8"/>
        <v>50</v>
      </c>
      <c r="C66">
        <v>78</v>
      </c>
      <c r="D66">
        <f>0</f>
        <v>0</v>
      </c>
      <c r="E66">
        <f>1</f>
        <v>1</v>
      </c>
      <c r="F66">
        <f>0</f>
        <v>0</v>
      </c>
      <c r="G66">
        <f>0</f>
        <v>0</v>
      </c>
      <c r="H66">
        <v>0</v>
      </c>
      <c r="I66">
        <f>0</f>
        <v>0</v>
      </c>
      <c r="J66">
        <f t="shared" si="10"/>
        <v>0.29928637004909642</v>
      </c>
      <c r="K66">
        <f t="shared" si="9"/>
        <v>1.4708207809823182E-3</v>
      </c>
      <c r="L66">
        <f t="shared" si="11"/>
        <v>-508.71090500907883</v>
      </c>
      <c r="M66">
        <f t="shared" si="13"/>
        <v>102117.90813665286</v>
      </c>
      <c r="N66" cm="1">
        <f t="array" ref="N66">EXP(SUMPRODUCT(TRANSPOSE(B$3:B$8),D66:I66))</f>
        <v>0.7684224338717055</v>
      </c>
      <c r="O66">
        <f t="shared" si="14"/>
        <v>83.620599947501717</v>
      </c>
      <c r="P66" cm="1">
        <f t="array" ref="P66">EXP(SUMPRODUCT(TRANSPOSE(F$3:F$8),D66:I66))</f>
        <v>2.5182113838169031</v>
      </c>
      <c r="Q66">
        <f t="shared" si="7"/>
        <v>73.541039049115909</v>
      </c>
      <c r="R66">
        <f t="shared" si="12"/>
        <v>5.7166166036975524E-2</v>
      </c>
    </row>
    <row r="67" spans="1:18" x14ac:dyDescent="0.2">
      <c r="A67" s="1">
        <v>45325</v>
      </c>
      <c r="B67">
        <f t="shared" si="8"/>
        <v>51</v>
      </c>
      <c r="C67">
        <v>172</v>
      </c>
      <c r="D67">
        <f>0</f>
        <v>0</v>
      </c>
      <c r="E67" s="3">
        <f>0</f>
        <v>0</v>
      </c>
      <c r="F67">
        <f>1</f>
        <v>1</v>
      </c>
      <c r="G67">
        <f>0</f>
        <v>0</v>
      </c>
      <c r="H67">
        <v>0</v>
      </c>
      <c r="I67">
        <f>0</f>
        <v>0</v>
      </c>
      <c r="J67">
        <f t="shared" si="10"/>
        <v>0.3023499671418749</v>
      </c>
      <c r="K67">
        <f t="shared" si="9"/>
        <v>3.0635970927784806E-3</v>
      </c>
      <c r="L67">
        <f t="shared" si="11"/>
        <v>-995.56447165626446</v>
      </c>
      <c r="M67">
        <f t="shared" si="13"/>
        <v>102123.14463386642</v>
      </c>
      <c r="N67" cm="1">
        <f t="array" ref="N67">EXP(SUMPRODUCT(TRANSPOSE(B$3:B$8),D67:I67))</f>
        <v>9.5747470525826058E-4</v>
      </c>
      <c r="O67">
        <f t="shared" si="14"/>
        <v>87.544294372591509</v>
      </c>
      <c r="P67" cm="1">
        <f t="array" ref="P67">EXP(SUMPRODUCT(TRANSPOSE(F$3:F$8),D67:I67))</f>
        <v>5.5620251908844098</v>
      </c>
      <c r="Q67">
        <f t="shared" si="7"/>
        <v>153.17985463892404</v>
      </c>
      <c r="R67">
        <f t="shared" si="12"/>
        <v>0.10941944977369743</v>
      </c>
    </row>
    <row r="68" spans="1:18" x14ac:dyDescent="0.2">
      <c r="A68" s="1">
        <v>45326</v>
      </c>
      <c r="B68">
        <f t="shared" si="8"/>
        <v>52</v>
      </c>
      <c r="C68">
        <v>104</v>
      </c>
      <c r="D68">
        <f>0</f>
        <v>0</v>
      </c>
      <c r="E68">
        <v>0</v>
      </c>
      <c r="F68">
        <f>0</f>
        <v>0</v>
      </c>
      <c r="G68">
        <f>1</f>
        <v>1</v>
      </c>
      <c r="H68">
        <v>0</v>
      </c>
      <c r="I68">
        <f>0</f>
        <v>0</v>
      </c>
      <c r="J68">
        <f t="shared" si="10"/>
        <v>0.30422852522982796</v>
      </c>
      <c r="K68">
        <f t="shared" si="9"/>
        <v>1.8785580879530639E-3</v>
      </c>
      <c r="L68">
        <f t="shared" si="11"/>
        <v>-652.83408017450938</v>
      </c>
      <c r="M68">
        <f t="shared" si="13"/>
        <v>121470.41139288685</v>
      </c>
      <c r="N68" cm="1">
        <f t="array" ref="N68">EXP(SUMPRODUCT(TRANSPOSE(B$3:B$8),D68:I68))</f>
        <v>3.4067949239557715</v>
      </c>
      <c r="O68">
        <f t="shared" si="14"/>
        <v>90.113247861639493</v>
      </c>
      <c r="P68" cm="1">
        <f t="array" ref="P68">EXP(SUMPRODUCT(TRANSPOSE(F$3:F$8),D68:I68))</f>
        <v>3.6466429997503771</v>
      </c>
      <c r="Q68">
        <f t="shared" si="7"/>
        <v>93.927904397653194</v>
      </c>
      <c r="R68">
        <f t="shared" si="12"/>
        <v>9.684707309948852E-2</v>
      </c>
    </row>
    <row r="69" spans="1:18" x14ac:dyDescent="0.2">
      <c r="A69" s="1">
        <v>45327</v>
      </c>
      <c r="B69">
        <f t="shared" si="8"/>
        <v>53</v>
      </c>
      <c r="C69">
        <v>17</v>
      </c>
      <c r="D69">
        <f>0</f>
        <v>0</v>
      </c>
      <c r="E69">
        <v>0</v>
      </c>
      <c r="F69">
        <f>0</f>
        <v>0</v>
      </c>
      <c r="G69">
        <f>0</f>
        <v>0</v>
      </c>
      <c r="H69">
        <v>0</v>
      </c>
      <c r="I69">
        <f>0</f>
        <v>0</v>
      </c>
      <c r="J69">
        <f t="shared" si="10"/>
        <v>0.30472624249430075</v>
      </c>
      <c r="K69">
        <f t="shared" si="9"/>
        <v>4.9771726447278564E-4</v>
      </c>
      <c r="L69">
        <f t="shared" si="11"/>
        <v>-129.29313253120736</v>
      </c>
      <c r="M69">
        <f t="shared" si="13"/>
        <v>127363.17570223333</v>
      </c>
      <c r="N69" cm="1">
        <f t="array" ref="N69">EXP(SUMPRODUCT(TRANSPOSE(B$3:B$8),D69:I69))</f>
        <v>1</v>
      </c>
      <c r="O69">
        <f t="shared" si="14"/>
        <v>90.816765976788957</v>
      </c>
      <c r="P69" cm="1">
        <f t="array" ref="P69">EXP(SUMPRODUCT(TRANSPOSE(F$3:F$8),D69:I69))</f>
        <v>1</v>
      </c>
      <c r="Q69">
        <f t="shared" si="7"/>
        <v>24.885863223639284</v>
      </c>
      <c r="R69">
        <f t="shared" si="12"/>
        <v>0.46387430727289902</v>
      </c>
    </row>
    <row r="70" spans="1:18" x14ac:dyDescent="0.2">
      <c r="A70" s="1">
        <v>45328</v>
      </c>
      <c r="B70">
        <f t="shared" si="8"/>
        <v>54</v>
      </c>
      <c r="C70">
        <v>29</v>
      </c>
      <c r="D70">
        <f>0</f>
        <v>0</v>
      </c>
      <c r="E70">
        <v>0</v>
      </c>
      <c r="F70">
        <f>0</f>
        <v>0</v>
      </c>
      <c r="G70">
        <f>0</f>
        <v>0</v>
      </c>
      <c r="H70">
        <v>0</v>
      </c>
      <c r="I70">
        <f>0</f>
        <v>0</v>
      </c>
      <c r="J70">
        <f t="shared" si="10"/>
        <v>0.30521630872624844</v>
      </c>
      <c r="K70">
        <f t="shared" si="9"/>
        <v>4.900662319476945E-4</v>
      </c>
      <c r="L70">
        <f t="shared" si="11"/>
        <v>-221.00813025385665</v>
      </c>
      <c r="M70">
        <f t="shared" si="13"/>
        <v>133473.46493744332</v>
      </c>
      <c r="N70" cm="1">
        <f t="array" ref="N70">EXP(SUMPRODUCT(TRANSPOSE(B$3:B$8),D70:I70))</f>
        <v>1</v>
      </c>
      <c r="O70">
        <f t="shared" si="14"/>
        <v>91.519350642615095</v>
      </c>
      <c r="P70" cm="1">
        <f t="array" ref="P70">EXP(SUMPRODUCT(TRANSPOSE(F$3:F$8),D70:I70))</f>
        <v>1</v>
      </c>
      <c r="Q70">
        <f t="shared" si="7"/>
        <v>24.503311597384723</v>
      </c>
      <c r="R70">
        <f t="shared" si="12"/>
        <v>0.15505822077983714</v>
      </c>
    </row>
    <row r="71" spans="1:18" x14ac:dyDescent="0.2">
      <c r="A71" s="1">
        <v>45329</v>
      </c>
      <c r="B71">
        <f t="shared" si="8"/>
        <v>55</v>
      </c>
      <c r="C71">
        <v>18</v>
      </c>
      <c r="D71">
        <f>0</f>
        <v>0</v>
      </c>
      <c r="E71">
        <v>0</v>
      </c>
      <c r="F71">
        <f>0</f>
        <v>0</v>
      </c>
      <c r="G71">
        <f>0</f>
        <v>0</v>
      </c>
      <c r="H71">
        <v>0</v>
      </c>
      <c r="I71">
        <f>0</f>
        <v>0</v>
      </c>
      <c r="J71">
        <f t="shared" si="10"/>
        <v>0.30569886238989324</v>
      </c>
      <c r="K71">
        <f t="shared" si="9"/>
        <v>4.8255366364480246E-4</v>
      </c>
      <c r="L71">
        <f t="shared" si="11"/>
        <v>-137.4555316208488</v>
      </c>
      <c r="M71">
        <f t="shared" si="13"/>
        <v>139805.05710081744</v>
      </c>
      <c r="N71" cm="1">
        <f t="array" ref="N71">EXP(SUMPRODUCT(TRANSPOSE(B$3:B$8),D71:I71))</f>
        <v>1</v>
      </c>
      <c r="O71">
        <f t="shared" si="14"/>
        <v>92.221020351625441</v>
      </c>
      <c r="P71" cm="1">
        <f t="array" ref="P71">EXP(SUMPRODUCT(TRANSPOSE(F$3:F$8),D71:I71))</f>
        <v>1</v>
      </c>
      <c r="Q71">
        <f t="shared" si="7"/>
        <v>24.127683182240123</v>
      </c>
      <c r="R71">
        <f t="shared" si="12"/>
        <v>0.34042684345778462</v>
      </c>
    </row>
    <row r="72" spans="1:18" x14ac:dyDescent="0.2">
      <c r="A72" s="1">
        <v>45330</v>
      </c>
      <c r="B72">
        <f t="shared" si="8"/>
        <v>56</v>
      </c>
      <c r="C72">
        <v>17</v>
      </c>
      <c r="D72">
        <f>0</f>
        <v>0</v>
      </c>
      <c r="E72">
        <v>0</v>
      </c>
      <c r="F72">
        <f>0</f>
        <v>0</v>
      </c>
      <c r="G72">
        <f>0</f>
        <v>0</v>
      </c>
      <c r="H72">
        <v>0</v>
      </c>
      <c r="I72">
        <f>0</f>
        <v>0</v>
      </c>
      <c r="J72">
        <f t="shared" si="10"/>
        <v>0.30617403858388986</v>
      </c>
      <c r="K72">
        <f t="shared" si="9"/>
        <v>4.7517619399661815E-4</v>
      </c>
      <c r="L72">
        <f t="shared" si="11"/>
        <v>-130.08102309564623</v>
      </c>
      <c r="M72">
        <f t="shared" si="13"/>
        <v>146361.72468403148</v>
      </c>
      <c r="N72" cm="1">
        <f t="array" ref="N72">EXP(SUMPRODUCT(TRANSPOSE(B$3:B$8),D72:I72))</f>
        <v>1</v>
      </c>
      <c r="O72">
        <f t="shared" si="14"/>
        <v>92.921792900543636</v>
      </c>
      <c r="P72" cm="1">
        <f t="array" ref="P72">EXP(SUMPRODUCT(TRANSPOSE(F$3:F$8),D72:I72))</f>
        <v>1</v>
      </c>
      <c r="Q72">
        <f t="shared" si="7"/>
        <v>23.758809699830906</v>
      </c>
      <c r="R72">
        <f t="shared" si="12"/>
        <v>0.39757704116652387</v>
      </c>
    </row>
    <row r="73" spans="1:18" x14ac:dyDescent="0.2">
      <c r="A73" s="1">
        <v>45331</v>
      </c>
      <c r="B73">
        <f t="shared" si="8"/>
        <v>57</v>
      </c>
      <c r="C73">
        <v>58</v>
      </c>
      <c r="D73">
        <f>0</f>
        <v>0</v>
      </c>
      <c r="E73">
        <f>1</f>
        <v>1</v>
      </c>
      <c r="F73">
        <f>0</f>
        <v>0</v>
      </c>
      <c r="G73">
        <f>0</f>
        <v>0</v>
      </c>
      <c r="H73">
        <v>0</v>
      </c>
      <c r="I73">
        <f>0</f>
        <v>0</v>
      </c>
      <c r="J73">
        <f t="shared" si="10"/>
        <v>0.30733989300391962</v>
      </c>
      <c r="K73">
        <f t="shared" si="9"/>
        <v>1.1658544200297549E-3</v>
      </c>
      <c r="L73">
        <f t="shared" si="11"/>
        <v>-391.74946107548772</v>
      </c>
      <c r="M73">
        <f t="shared" si="13"/>
        <v>151575.86286409656</v>
      </c>
      <c r="N73" cm="1">
        <f t="array" ref="N73">EXP(SUMPRODUCT(TRANSPOSE(B$3:B$8),D73:I73))</f>
        <v>0.7684224338717055</v>
      </c>
      <c r="O73">
        <f t="shared" si="14"/>
        <v>94.68427023174587</v>
      </c>
      <c r="P73" cm="1">
        <f t="array" ref="P73">EXP(SUMPRODUCT(TRANSPOSE(F$3:F$8),D73:I73))</f>
        <v>2.5182113838169031</v>
      </c>
      <c r="Q73">
        <f t="shared" si="7"/>
        <v>58.292721001487749</v>
      </c>
      <c r="R73">
        <f t="shared" si="12"/>
        <v>5.0469138187542902E-3</v>
      </c>
    </row>
    <row r="74" spans="1:18" x14ac:dyDescent="0.2">
      <c r="A74" s="1">
        <v>45332</v>
      </c>
      <c r="B74">
        <f t="shared" si="8"/>
        <v>58</v>
      </c>
      <c r="C74">
        <v>126</v>
      </c>
      <c r="D74">
        <f>0</f>
        <v>0</v>
      </c>
      <c r="E74" s="3">
        <f>0</f>
        <v>0</v>
      </c>
      <c r="F74">
        <f>1</f>
        <v>1</v>
      </c>
      <c r="G74">
        <f>0</f>
        <v>0</v>
      </c>
      <c r="H74">
        <v>0</v>
      </c>
      <c r="I74">
        <f>0</f>
        <v>0</v>
      </c>
      <c r="J74">
        <f t="shared" si="10"/>
        <v>0.30976995773847543</v>
      </c>
      <c r="K74">
        <f t="shared" si="9"/>
        <v>2.4300647345558146E-3</v>
      </c>
      <c r="L74">
        <f t="shared" si="11"/>
        <v>-758.49951016345062</v>
      </c>
      <c r="M74">
        <f t="shared" si="13"/>
        <v>151582.58253110512</v>
      </c>
      <c r="N74" cm="1">
        <f t="array" ref="N74">EXP(SUMPRODUCT(TRANSPOSE(B$3:B$8),D74:I74))</f>
        <v>9.5747470525826058E-4</v>
      </c>
      <c r="O74">
        <f t="shared" si="14"/>
        <v>98.572287270782027</v>
      </c>
      <c r="P74" cm="1">
        <f t="array" ref="P74">EXP(SUMPRODUCT(TRANSPOSE(F$3:F$8),D74:I74))</f>
        <v>5.5620251908844098</v>
      </c>
      <c r="Q74">
        <f t="shared" si="7"/>
        <v>121.50323672779074</v>
      </c>
      <c r="R74">
        <f t="shared" si="12"/>
        <v>3.5688597398486226E-2</v>
      </c>
    </row>
    <row r="75" spans="1:18" x14ac:dyDescent="0.2">
      <c r="A75" s="1">
        <v>45333</v>
      </c>
      <c r="B75">
        <f t="shared" si="8"/>
        <v>59</v>
      </c>
      <c r="C75">
        <v>46</v>
      </c>
      <c r="D75">
        <f>0</f>
        <v>0</v>
      </c>
      <c r="E75">
        <v>0</v>
      </c>
      <c r="F75">
        <f>0</f>
        <v>0</v>
      </c>
      <c r="G75">
        <f>1</f>
        <v>1</v>
      </c>
      <c r="H75">
        <v>0</v>
      </c>
      <c r="I75">
        <f>0</f>
        <v>0</v>
      </c>
      <c r="J75">
        <f t="shared" si="10"/>
        <v>0.31126117440784667</v>
      </c>
      <c r="K75">
        <f t="shared" si="9"/>
        <v>1.4912166693712425E-3</v>
      </c>
      <c r="L75">
        <f t="shared" si="11"/>
        <v>-299.37549503763506</v>
      </c>
      <c r="M75">
        <f t="shared" si="13"/>
        <v>176297.09210208163</v>
      </c>
      <c r="N75" cm="1">
        <f t="array" ref="N75">EXP(SUMPRODUCT(TRANSPOSE(B$3:B$8),D75:I75))</f>
        <v>3.4067949239557715</v>
      </c>
      <c r="O75">
        <f t="shared" si="14"/>
        <v>101.11830575718437</v>
      </c>
      <c r="P75" cm="1">
        <f t="array" ref="P75">EXP(SUMPRODUCT(TRANSPOSE(F$3:F$8),D75:I75))</f>
        <v>3.6466429997503771</v>
      </c>
      <c r="Q75">
        <f t="shared" si="7"/>
        <v>74.560833468562123</v>
      </c>
      <c r="R75">
        <f t="shared" si="12"/>
        <v>0.62088768409917661</v>
      </c>
    </row>
    <row r="76" spans="1:18" x14ac:dyDescent="0.2">
      <c r="A76" s="1">
        <v>45334</v>
      </c>
      <c r="B76">
        <f t="shared" si="8"/>
        <v>60</v>
      </c>
      <c r="C76">
        <v>17</v>
      </c>
      <c r="D76">
        <f>0</f>
        <v>0</v>
      </c>
      <c r="E76">
        <v>0</v>
      </c>
      <c r="F76">
        <f>0</f>
        <v>0</v>
      </c>
      <c r="G76">
        <f>0</f>
        <v>0</v>
      </c>
      <c r="H76">
        <v>0</v>
      </c>
      <c r="I76">
        <f>0</f>
        <v>0</v>
      </c>
      <c r="J76">
        <f t="shared" si="10"/>
        <v>0.31165644698135486</v>
      </c>
      <c r="K76">
        <f t="shared" si="9"/>
        <v>3.9527257350818745E-4</v>
      </c>
      <c r="L76">
        <f t="shared" si="11"/>
        <v>-133.21089451601588</v>
      </c>
      <c r="M76">
        <f t="shared" si="13"/>
        <v>183791.67976752738</v>
      </c>
      <c r="N76" cm="1">
        <f t="array" ref="N76">EXP(SUMPRODUCT(TRANSPOSE(B$3:B$8),D76:I76))</f>
        <v>1</v>
      </c>
      <c r="O76">
        <f t="shared" si="14"/>
        <v>101.81565499641164</v>
      </c>
      <c r="P76" cm="1">
        <f t="array" ref="P76">EXP(SUMPRODUCT(TRANSPOSE(F$3:F$8),D76:I76))</f>
        <v>1</v>
      </c>
      <c r="Q76">
        <f t="shared" si="7"/>
        <v>19.763628675409372</v>
      </c>
      <c r="R76">
        <f t="shared" si="12"/>
        <v>0.16256639267113951</v>
      </c>
    </row>
    <row r="77" spans="1:18" x14ac:dyDescent="0.2">
      <c r="A77" s="1">
        <v>45335</v>
      </c>
      <c r="B77">
        <f t="shared" si="8"/>
        <v>61</v>
      </c>
      <c r="C77">
        <v>25</v>
      </c>
      <c r="D77">
        <f>0</f>
        <v>0</v>
      </c>
      <c r="E77">
        <v>0</v>
      </c>
      <c r="F77">
        <f>0</f>
        <v>0</v>
      </c>
      <c r="G77">
        <f>0</f>
        <v>0</v>
      </c>
      <c r="H77">
        <v>0</v>
      </c>
      <c r="I77">
        <f>0</f>
        <v>0</v>
      </c>
      <c r="J77">
        <f t="shared" si="10"/>
        <v>0.3120457515503946</v>
      </c>
      <c r="K77">
        <f t="shared" si="9"/>
        <v>3.8930456903973898E-4</v>
      </c>
      <c r="L77">
        <f t="shared" si="11"/>
        <v>-196.27871417161552</v>
      </c>
      <c r="M77">
        <f t="shared" si="13"/>
        <v>191530.12629724192</v>
      </c>
      <c r="N77" cm="1">
        <f t="array" ref="N77">EXP(SUMPRODUCT(TRANSPOSE(B$3:B$8),D77:I77))</f>
        <v>1</v>
      </c>
      <c r="O77">
        <f t="shared" si="14"/>
        <v>102.51218686660314</v>
      </c>
      <c r="P77" cm="1">
        <f t="array" ref="P77">EXP(SUMPRODUCT(TRANSPOSE(F$3:F$8),D77:I77))</f>
        <v>1</v>
      </c>
      <c r="Q77">
        <f t="shared" si="7"/>
        <v>19.465228451986949</v>
      </c>
      <c r="R77">
        <f t="shared" si="12"/>
        <v>0.22139086192052204</v>
      </c>
    </row>
    <row r="78" spans="1:18" x14ac:dyDescent="0.2">
      <c r="A78" s="1">
        <v>45336</v>
      </c>
      <c r="B78">
        <f t="shared" si="8"/>
        <v>62</v>
      </c>
      <c r="C78">
        <v>35</v>
      </c>
      <c r="D78">
        <f>0</f>
        <v>0</v>
      </c>
      <c r="E78">
        <v>0</v>
      </c>
      <c r="F78">
        <f>0</f>
        <v>0</v>
      </c>
      <c r="G78">
        <f>0</f>
        <v>0</v>
      </c>
      <c r="H78">
        <v>1</v>
      </c>
      <c r="I78">
        <f>0</f>
        <v>0</v>
      </c>
      <c r="J78">
        <f t="shared" si="10"/>
        <v>0.31337180138593435</v>
      </c>
      <c r="K78">
        <f t="shared" si="9"/>
        <v>1.3260498355397443E-3</v>
      </c>
      <c r="L78">
        <f t="shared" si="11"/>
        <v>-231.89427815964888</v>
      </c>
      <c r="M78">
        <f t="shared" si="13"/>
        <v>196415.36966951346</v>
      </c>
      <c r="N78" cm="1">
        <f t="array" ref="N78">EXP(SUMPRODUCT(TRANSPOSE(B$3:B$8),D78:I78))</f>
        <v>0.6117223450082514</v>
      </c>
      <c r="O78">
        <f t="shared" si="14"/>
        <v>104.9608566764085</v>
      </c>
      <c r="P78" cm="1">
        <f t="array" ref="P78">EXP(SUMPRODUCT(TRANSPOSE(F$3:F$8),D78:I78))</f>
        <v>3.5195749856387302</v>
      </c>
      <c r="Q78">
        <f t="shared" si="7"/>
        <v>66.30249177698721</v>
      </c>
      <c r="R78">
        <f t="shared" si="12"/>
        <v>0.89435690791392031</v>
      </c>
    </row>
    <row r="79" spans="1:18" x14ac:dyDescent="0.2">
      <c r="A79" s="1">
        <v>45337</v>
      </c>
      <c r="B79">
        <f t="shared" si="8"/>
        <v>63</v>
      </c>
      <c r="C79">
        <v>15</v>
      </c>
      <c r="D79">
        <f>0</f>
        <v>0</v>
      </c>
      <c r="E79">
        <v>0</v>
      </c>
      <c r="F79">
        <f>0</f>
        <v>0</v>
      </c>
      <c r="G79">
        <f>0</f>
        <v>0</v>
      </c>
      <c r="H79">
        <v>0</v>
      </c>
      <c r="I79">
        <f>0</f>
        <v>0</v>
      </c>
      <c r="J79">
        <f t="shared" si="10"/>
        <v>0.31373637382153441</v>
      </c>
      <c r="K79">
        <f t="shared" si="9"/>
        <v>3.6457243560006347E-4</v>
      </c>
      <c r="L79">
        <f t="shared" si="11"/>
        <v>-118.75177950499263</v>
      </c>
      <c r="M79">
        <f t="shared" si="13"/>
        <v>204652.75378724083</v>
      </c>
      <c r="N79" cm="1">
        <f t="array" ref="N79">EXP(SUMPRODUCT(TRANSPOSE(B$3:B$8),D79:I79))</f>
        <v>1</v>
      </c>
      <c r="O79">
        <f t="shared" si="14"/>
        <v>105.6557963361316</v>
      </c>
      <c r="P79" cm="1">
        <f t="array" ref="P79">EXP(SUMPRODUCT(TRANSPOSE(F$3:F$8),D79:I79))</f>
        <v>1</v>
      </c>
      <c r="Q79">
        <f t="shared" si="7"/>
        <v>18.228621780003174</v>
      </c>
      <c r="R79">
        <f t="shared" si="12"/>
        <v>0.21524145200021158</v>
      </c>
    </row>
    <row r="80" spans="1:18" x14ac:dyDescent="0.2">
      <c r="A80" s="1">
        <v>45338</v>
      </c>
      <c r="B80">
        <f t="shared" si="8"/>
        <v>64</v>
      </c>
      <c r="C80">
        <v>57</v>
      </c>
      <c r="D80">
        <f>0</f>
        <v>0</v>
      </c>
      <c r="E80">
        <f>1</f>
        <v>1</v>
      </c>
      <c r="F80">
        <f>0</f>
        <v>0</v>
      </c>
      <c r="G80">
        <f>0</f>
        <v>0</v>
      </c>
      <c r="H80">
        <v>0</v>
      </c>
      <c r="I80">
        <f>0</f>
        <v>0</v>
      </c>
      <c r="J80">
        <f t="shared" si="10"/>
        <v>0.31463116652622219</v>
      </c>
      <c r="K80">
        <f t="shared" si="9"/>
        <v>8.9479270468778571E-4</v>
      </c>
      <c r="L80">
        <f t="shared" si="11"/>
        <v>-400.07835343924529</v>
      </c>
      <c r="M80">
        <f t="shared" si="13"/>
        <v>211178.54539277745</v>
      </c>
      <c r="N80" cm="1">
        <f t="array" ref="N80">EXP(SUMPRODUCT(TRANSPOSE(B$3:B$8),D80:I80))</f>
        <v>0.7684224338717055</v>
      </c>
      <c r="O80">
        <f t="shared" si="14"/>
        <v>107.40384773261192</v>
      </c>
      <c r="P80" cm="1">
        <f t="array" ref="P80">EXP(SUMPRODUCT(TRANSPOSE(F$3:F$8),D80:I80))</f>
        <v>2.5182113838169031</v>
      </c>
      <c r="Q80">
        <f t="shared" si="7"/>
        <v>44.739635234389283</v>
      </c>
      <c r="R80">
        <f t="shared" si="12"/>
        <v>0.21509411869492487</v>
      </c>
    </row>
    <row r="81" spans="1:18" x14ac:dyDescent="0.2">
      <c r="A81" s="1">
        <v>45339</v>
      </c>
      <c r="B81">
        <f t="shared" si="8"/>
        <v>65</v>
      </c>
      <c r="C81">
        <v>114</v>
      </c>
      <c r="D81">
        <f>0</f>
        <v>0</v>
      </c>
      <c r="E81" s="3">
        <f>0</f>
        <v>0</v>
      </c>
      <c r="F81">
        <f>1</f>
        <v>1</v>
      </c>
      <c r="G81">
        <f>0</f>
        <v>0</v>
      </c>
      <c r="H81">
        <v>0</v>
      </c>
      <c r="I81">
        <f>0</f>
        <v>0</v>
      </c>
      <c r="J81">
        <f t="shared" ref="J81:J108" si="15">$F$9*(1-($B$9*EXP(-B$1*M81))-((1-$B$9)*EXP(-F$1*O81)))</f>
        <v>0.31649734528627321</v>
      </c>
      <c r="K81">
        <f t="shared" si="9"/>
        <v>1.8661787600510182E-3</v>
      </c>
      <c r="L81">
        <f t="shared" ref="L81:L112" si="16">C81*IFERROR(LN(K81),-10000)</f>
        <v>-716.36031161851645</v>
      </c>
      <c r="M81">
        <f t="shared" si="13"/>
        <v>211186.92449302936</v>
      </c>
      <c r="N81" cm="1">
        <f t="array" ref="N81">EXP(SUMPRODUCT(TRANSPOSE(B$3:B$8),D81:I81))</f>
        <v>9.5747470525826058E-4</v>
      </c>
      <c r="O81">
        <f t="shared" si="14"/>
        <v>111.26056199502214</v>
      </c>
      <c r="P81" cm="1">
        <f t="array" ref="P81">EXP(SUMPRODUCT(TRANSPOSE(F$3:F$8),D81:I81))</f>
        <v>5.5620251908844098</v>
      </c>
      <c r="Q81">
        <f t="shared" si="7"/>
        <v>93.308938002550917</v>
      </c>
      <c r="R81">
        <f t="shared" ref="R81:R112" si="17">ABS(Q81-C81)/C81</f>
        <v>0.18150054383727265</v>
      </c>
    </row>
    <row r="82" spans="1:18" x14ac:dyDescent="0.2">
      <c r="A82" s="1">
        <v>45340</v>
      </c>
      <c r="B82">
        <f t="shared" si="8"/>
        <v>66</v>
      </c>
      <c r="C82">
        <v>93</v>
      </c>
      <c r="D82">
        <f>0</f>
        <v>0</v>
      </c>
      <c r="E82">
        <v>0</v>
      </c>
      <c r="F82">
        <f>0</f>
        <v>0</v>
      </c>
      <c r="G82">
        <f>1</f>
        <v>1</v>
      </c>
      <c r="H82">
        <v>0</v>
      </c>
      <c r="I82">
        <f>0</f>
        <v>0</v>
      </c>
      <c r="J82">
        <f t="shared" si="15"/>
        <v>0.3176432779464694</v>
      </c>
      <c r="K82">
        <f t="shared" si="9"/>
        <v>1.1459326601961917E-3</v>
      </c>
      <c r="L82">
        <f t="shared" si="16"/>
        <v>-629.75288735317099</v>
      </c>
      <c r="M82">
        <f t="shared" ref="M82:M113" si="18">M81+(B82^B$2-B81^B$2)*N82</f>
        <v>241894.98669580845</v>
      </c>
      <c r="N82" cm="1">
        <f t="array" ref="N82">EXP(SUMPRODUCT(TRANSPOSE(B$3:B$8),D82:I82))</f>
        <v>3.4067949239557715</v>
      </c>
      <c r="O82">
        <f t="shared" ref="O82:O113" si="19">O81+(B82^F$2-B81^F$2)*P82</f>
        <v>113.78641228289631</v>
      </c>
      <c r="P82" cm="1">
        <f t="array" ref="P82">EXP(SUMPRODUCT(TRANSPOSE(F$3:F$8),D82:I82))</f>
        <v>3.6466429997503771</v>
      </c>
      <c r="Q82">
        <f t="shared" ref="Q82:Q108" si="20">K82*50000</f>
        <v>57.296633009809582</v>
      </c>
      <c r="R82">
        <f t="shared" si="17"/>
        <v>0.38390717193753138</v>
      </c>
    </row>
    <row r="83" spans="1:18" x14ac:dyDescent="0.2">
      <c r="A83" s="1">
        <v>45341</v>
      </c>
      <c r="B83">
        <f t="shared" ref="B83:B108" si="21">B82+1</f>
        <v>67</v>
      </c>
      <c r="C83">
        <v>85</v>
      </c>
      <c r="D83">
        <f>0</f>
        <v>0</v>
      </c>
      <c r="E83">
        <v>0</v>
      </c>
      <c r="F83">
        <f>0</f>
        <v>0</v>
      </c>
      <c r="G83">
        <f>0</f>
        <v>0</v>
      </c>
      <c r="H83">
        <v>1</v>
      </c>
      <c r="I83">
        <f>0</f>
        <v>0</v>
      </c>
      <c r="J83">
        <f t="shared" si="15"/>
        <v>0.3186942384260682</v>
      </c>
      <c r="K83">
        <f t="shared" si="9"/>
        <v>1.0509604795987948E-3</v>
      </c>
      <c r="L83">
        <f t="shared" si="16"/>
        <v>-582.93431718906572</v>
      </c>
      <c r="M83">
        <f t="shared" si="18"/>
        <v>247571.77393204893</v>
      </c>
      <c r="N83" cm="1">
        <f t="array" ref="N83">EXP(SUMPRODUCT(TRANSPOSE(B$3:B$8),D83:I83))</f>
        <v>0.6117223450082514</v>
      </c>
      <c r="O83">
        <f t="shared" si="19"/>
        <v>116.22165104424268</v>
      </c>
      <c r="P83" cm="1">
        <f t="array" ref="P83">EXP(SUMPRODUCT(TRANSPOSE(F$3:F$8),D83:I83))</f>
        <v>3.5195749856387302</v>
      </c>
      <c r="Q83">
        <f t="shared" si="20"/>
        <v>52.548023979939742</v>
      </c>
      <c r="R83">
        <f t="shared" si="17"/>
        <v>0.38178795317717951</v>
      </c>
    </row>
    <row r="84" spans="1:18" x14ac:dyDescent="0.2">
      <c r="A84" s="1">
        <v>45342</v>
      </c>
      <c r="B84">
        <f t="shared" si="21"/>
        <v>68</v>
      </c>
      <c r="C84">
        <v>32</v>
      </c>
      <c r="D84">
        <f>0</f>
        <v>0</v>
      </c>
      <c r="E84">
        <v>0</v>
      </c>
      <c r="F84">
        <f>0</f>
        <v>0</v>
      </c>
      <c r="G84">
        <f>0</f>
        <v>0</v>
      </c>
      <c r="H84">
        <v>0</v>
      </c>
      <c r="I84">
        <f>0</f>
        <v>0</v>
      </c>
      <c r="J84">
        <f t="shared" si="15"/>
        <v>0.31898325501806041</v>
      </c>
      <c r="K84">
        <f t="shared" si="9"/>
        <v>2.890165919922083E-4</v>
      </c>
      <c r="L84">
        <f t="shared" si="16"/>
        <v>-260.76884671238679</v>
      </c>
      <c r="M84">
        <f t="shared" si="18"/>
        <v>257121.7314613635</v>
      </c>
      <c r="N84" cm="1">
        <f t="array" ref="N84">EXP(SUMPRODUCT(TRANSPOSE(B$3:B$8),D84:I84))</f>
        <v>1</v>
      </c>
      <c r="O84">
        <f t="shared" si="19"/>
        <v>116.91283747778402</v>
      </c>
      <c r="P84" cm="1">
        <f t="array" ref="P84">EXP(SUMPRODUCT(TRANSPOSE(F$3:F$8),D84:I84))</f>
        <v>1</v>
      </c>
      <c r="Q84">
        <f t="shared" si="20"/>
        <v>14.450829599610415</v>
      </c>
      <c r="R84">
        <f t="shared" si="17"/>
        <v>0.54841157501217452</v>
      </c>
    </row>
    <row r="85" spans="1:18" x14ac:dyDescent="0.2">
      <c r="A85" s="1">
        <v>45343</v>
      </c>
      <c r="B85">
        <f t="shared" si="21"/>
        <v>69</v>
      </c>
      <c r="C85">
        <v>19</v>
      </c>
      <c r="D85">
        <f>0</f>
        <v>0</v>
      </c>
      <c r="E85">
        <v>0</v>
      </c>
      <c r="F85">
        <f>0</f>
        <v>0</v>
      </c>
      <c r="G85">
        <f>0</f>
        <v>0</v>
      </c>
      <c r="H85">
        <v>0</v>
      </c>
      <c r="I85">
        <f>0</f>
        <v>0</v>
      </c>
      <c r="J85">
        <f t="shared" si="15"/>
        <v>0.31926798224337244</v>
      </c>
      <c r="K85">
        <f t="shared" ref="K85:K108" si="22">J85-J84</f>
        <v>2.8472722531203143E-4</v>
      </c>
      <c r="L85">
        <f t="shared" si="16"/>
        <v>-155.11559986343121</v>
      </c>
      <c r="M85">
        <f t="shared" si="18"/>
        <v>266945.34960151283</v>
      </c>
      <c r="N85" cm="1">
        <f t="array" ref="N85">EXP(SUMPRODUCT(TRANSPOSE(B$3:B$8),D85:I85))</f>
        <v>1</v>
      </c>
      <c r="O85">
        <f t="shared" si="19"/>
        <v>117.60330903528602</v>
      </c>
      <c r="P85" cm="1">
        <f t="array" ref="P85">EXP(SUMPRODUCT(TRANSPOSE(F$3:F$8),D85:I85))</f>
        <v>1</v>
      </c>
      <c r="Q85">
        <f t="shared" si="20"/>
        <v>14.236361265601571</v>
      </c>
      <c r="R85">
        <f t="shared" si="17"/>
        <v>0.25071782812623306</v>
      </c>
    </row>
    <row r="86" spans="1:18" x14ac:dyDescent="0.2">
      <c r="A86" s="1">
        <v>45344</v>
      </c>
      <c r="B86">
        <f t="shared" si="21"/>
        <v>70</v>
      </c>
      <c r="C86">
        <v>18</v>
      </c>
      <c r="D86">
        <f>0</f>
        <v>0</v>
      </c>
      <c r="E86">
        <v>0</v>
      </c>
      <c r="F86">
        <f>0</f>
        <v>0</v>
      </c>
      <c r="G86">
        <f>0</f>
        <v>0</v>
      </c>
      <c r="H86">
        <v>0</v>
      </c>
      <c r="I86">
        <f>0</f>
        <v>0</v>
      </c>
      <c r="J86">
        <f t="shared" si="15"/>
        <v>0.31954849197730151</v>
      </c>
      <c r="K86">
        <f t="shared" si="22"/>
        <v>2.8050973392906853E-4</v>
      </c>
      <c r="L86">
        <f t="shared" si="16"/>
        <v>-147.2202383677058</v>
      </c>
      <c r="M86">
        <f t="shared" si="18"/>
        <v>277046.33347078424</v>
      </c>
      <c r="N86" cm="1">
        <f t="array" ref="N86">EXP(SUMPRODUCT(TRANSPOSE(B$3:B$8),D86:I86))</f>
        <v>1</v>
      </c>
      <c r="O86">
        <f t="shared" si="19"/>
        <v>118.29307680141176</v>
      </c>
      <c r="P86" cm="1">
        <f t="array" ref="P86">EXP(SUMPRODUCT(TRANSPOSE(F$3:F$8),D86:I86))</f>
        <v>1</v>
      </c>
      <c r="Q86">
        <f t="shared" si="20"/>
        <v>14.025486696453427</v>
      </c>
      <c r="R86">
        <f t="shared" si="17"/>
        <v>0.22080629464147628</v>
      </c>
    </row>
    <row r="87" spans="1:18" x14ac:dyDescent="0.2">
      <c r="A87" s="1">
        <v>45345</v>
      </c>
      <c r="B87">
        <f t="shared" si="21"/>
        <v>71</v>
      </c>
      <c r="C87">
        <v>45</v>
      </c>
      <c r="D87">
        <f>0</f>
        <v>0</v>
      </c>
      <c r="E87">
        <f>1</f>
        <v>1</v>
      </c>
      <c r="F87">
        <f>0</f>
        <v>0</v>
      </c>
      <c r="G87">
        <f>0</f>
        <v>0</v>
      </c>
      <c r="H87">
        <v>0</v>
      </c>
      <c r="I87">
        <f>0</f>
        <v>0</v>
      </c>
      <c r="J87">
        <f t="shared" si="15"/>
        <v>0.32023716562959847</v>
      </c>
      <c r="K87">
        <f t="shared" si="22"/>
        <v>6.886736522969672E-4</v>
      </c>
      <c r="L87">
        <f t="shared" si="16"/>
        <v>-327.63343739854514</v>
      </c>
      <c r="M87">
        <f t="shared" si="18"/>
        <v>285024.13397438783</v>
      </c>
      <c r="N87" cm="1">
        <f t="array" ref="N87">EXP(SUMPRODUCT(TRANSPOSE(B$3:B$8),D87:I87))</f>
        <v>0.7684224338717055</v>
      </c>
      <c r="O87">
        <f t="shared" si="19"/>
        <v>120.02831263507116</v>
      </c>
      <c r="P87" cm="1">
        <f t="array" ref="P87">EXP(SUMPRODUCT(TRANSPOSE(F$3:F$8),D87:I87))</f>
        <v>2.5182113838169031</v>
      </c>
      <c r="Q87">
        <f t="shared" si="20"/>
        <v>34.433682614848358</v>
      </c>
      <c r="R87">
        <f t="shared" si="17"/>
        <v>0.23480705300336982</v>
      </c>
    </row>
    <row r="88" spans="1:18" x14ac:dyDescent="0.2">
      <c r="A88" s="1">
        <v>45346</v>
      </c>
      <c r="B88">
        <f t="shared" si="21"/>
        <v>72</v>
      </c>
      <c r="C88">
        <v>89</v>
      </c>
      <c r="D88">
        <f>0</f>
        <v>0</v>
      </c>
      <c r="E88" s="3">
        <f>0</f>
        <v>0</v>
      </c>
      <c r="F88">
        <f>1</f>
        <v>1</v>
      </c>
      <c r="G88">
        <f>0</f>
        <v>0</v>
      </c>
      <c r="H88">
        <v>0</v>
      </c>
      <c r="I88">
        <f>0</f>
        <v>0</v>
      </c>
      <c r="J88">
        <f t="shared" si="15"/>
        <v>0.32167420297684762</v>
      </c>
      <c r="K88">
        <f t="shared" si="22"/>
        <v>1.4370373472491482E-3</v>
      </c>
      <c r="L88">
        <f t="shared" si="16"/>
        <v>-582.52027974143277</v>
      </c>
      <c r="M88">
        <f t="shared" si="18"/>
        <v>285034.34717881365</v>
      </c>
      <c r="N88" cm="1">
        <f t="array" ref="N88">EXP(SUMPRODUCT(TRANSPOSE(B$3:B$8),D88:I88))</f>
        <v>9.5747470525826058E-4</v>
      </c>
      <c r="O88">
        <f t="shared" si="19"/>
        <v>123.85716706266247</v>
      </c>
      <c r="P88" cm="1">
        <f t="array" ref="P88">EXP(SUMPRODUCT(TRANSPOSE(F$3:F$8),D88:I88))</f>
        <v>5.5620251908844098</v>
      </c>
      <c r="Q88">
        <f t="shared" si="20"/>
        <v>71.851867362457412</v>
      </c>
      <c r="R88">
        <f t="shared" si="17"/>
        <v>0.19267564761283806</v>
      </c>
    </row>
    <row r="89" spans="1:18" x14ac:dyDescent="0.2">
      <c r="A89" s="1">
        <v>45347</v>
      </c>
      <c r="B89">
        <f t="shared" si="21"/>
        <v>73</v>
      </c>
      <c r="C89">
        <v>51</v>
      </c>
      <c r="D89">
        <f>0</f>
        <v>0</v>
      </c>
      <c r="E89">
        <v>0</v>
      </c>
      <c r="F89">
        <f>0</f>
        <v>0</v>
      </c>
      <c r="G89">
        <f>1</f>
        <v>1</v>
      </c>
      <c r="H89">
        <v>0</v>
      </c>
      <c r="I89">
        <f>0</f>
        <v>0</v>
      </c>
      <c r="J89">
        <f t="shared" si="15"/>
        <v>0.3225571224108621</v>
      </c>
      <c r="K89">
        <f t="shared" si="22"/>
        <v>8.8291943401447304E-4</v>
      </c>
      <c r="L89">
        <f t="shared" si="16"/>
        <v>-358.64610673921766</v>
      </c>
      <c r="M89">
        <f t="shared" si="18"/>
        <v>322356.70469304296</v>
      </c>
      <c r="N89" cm="1">
        <f t="array" ref="N89">EXP(SUMPRODUCT(TRANSPOSE(B$3:B$8),D89:I89))</f>
        <v>3.4067949239557715</v>
      </c>
      <c r="O89">
        <f t="shared" si="19"/>
        <v>126.3650352663868</v>
      </c>
      <c r="P89" cm="1">
        <f t="array" ref="P89">EXP(SUMPRODUCT(TRANSPOSE(F$3:F$8),D89:I89))</f>
        <v>3.6466429997503771</v>
      </c>
      <c r="Q89">
        <f t="shared" si="20"/>
        <v>44.145971700723649</v>
      </c>
      <c r="R89">
        <f t="shared" si="17"/>
        <v>0.13439271175051667</v>
      </c>
    </row>
    <row r="90" spans="1:18" x14ac:dyDescent="0.2">
      <c r="A90" s="1">
        <v>45348</v>
      </c>
      <c r="B90">
        <f t="shared" si="21"/>
        <v>74</v>
      </c>
      <c r="C90">
        <v>8</v>
      </c>
      <c r="D90">
        <f>0</f>
        <v>0</v>
      </c>
      <c r="E90">
        <v>0</v>
      </c>
      <c r="F90">
        <f>0</f>
        <v>0</v>
      </c>
      <c r="G90">
        <f>0</f>
        <v>0</v>
      </c>
      <c r="H90">
        <v>0</v>
      </c>
      <c r="I90">
        <f>0</f>
        <v>0</v>
      </c>
      <c r="J90">
        <f t="shared" si="15"/>
        <v>0.32279132386398812</v>
      </c>
      <c r="K90">
        <f t="shared" si="22"/>
        <v>2.3420145312602614E-4</v>
      </c>
      <c r="L90">
        <f t="shared" si="16"/>
        <v>-66.874631217461854</v>
      </c>
      <c r="M90">
        <f t="shared" si="18"/>
        <v>333604.11902903073</v>
      </c>
      <c r="N90" cm="1">
        <f t="array" ref="N90">EXP(SUMPRODUCT(TRANSPOSE(B$3:B$8),D90:I90))</f>
        <v>1</v>
      </c>
      <c r="O90">
        <f t="shared" si="19"/>
        <v>127.05209236707574</v>
      </c>
      <c r="P90" cm="1">
        <f t="array" ref="P90">EXP(SUMPRODUCT(TRANSPOSE(F$3:F$8),D90:I90))</f>
        <v>1</v>
      </c>
      <c r="Q90">
        <f t="shared" si="20"/>
        <v>11.710072656301307</v>
      </c>
      <c r="R90">
        <f t="shared" si="17"/>
        <v>0.46375908203766336</v>
      </c>
    </row>
    <row r="91" spans="1:18" x14ac:dyDescent="0.2">
      <c r="A91" s="1">
        <v>45349</v>
      </c>
      <c r="B91">
        <f t="shared" si="21"/>
        <v>75</v>
      </c>
      <c r="C91">
        <v>15</v>
      </c>
      <c r="D91">
        <f>0</f>
        <v>0</v>
      </c>
      <c r="E91">
        <v>0</v>
      </c>
      <c r="F91">
        <f>0</f>
        <v>0</v>
      </c>
      <c r="G91">
        <f>0</f>
        <v>0</v>
      </c>
      <c r="H91">
        <v>0</v>
      </c>
      <c r="I91">
        <f>0</f>
        <v>0</v>
      </c>
      <c r="J91">
        <f t="shared" si="15"/>
        <v>0.3230220878894286</v>
      </c>
      <c r="K91">
        <f t="shared" si="22"/>
        <v>2.3076402544047747E-4</v>
      </c>
      <c r="L91">
        <f t="shared" si="16"/>
        <v>-125.61172356681843</v>
      </c>
      <c r="M91">
        <f t="shared" si="18"/>
        <v>345147.36251165974</v>
      </c>
      <c r="N91" cm="1">
        <f t="array" ref="N91">EXP(SUMPRODUCT(TRANSPOSE(B$3:B$8),D91:I91))</f>
        <v>1</v>
      </c>
      <c r="O91">
        <f t="shared" si="19"/>
        <v>127.73849645562187</v>
      </c>
      <c r="P91" cm="1">
        <f t="array" ref="P91">EXP(SUMPRODUCT(TRANSPOSE(F$3:F$8),D91:I91))</f>
        <v>1</v>
      </c>
      <c r="Q91">
        <f t="shared" si="20"/>
        <v>11.538201272023873</v>
      </c>
      <c r="R91">
        <f t="shared" si="17"/>
        <v>0.23078658186507514</v>
      </c>
    </row>
    <row r="92" spans="1:18" x14ac:dyDescent="0.2">
      <c r="A92" s="1">
        <v>45350</v>
      </c>
      <c r="B92">
        <f t="shared" si="21"/>
        <v>76</v>
      </c>
      <c r="C92">
        <v>9</v>
      </c>
      <c r="D92">
        <f>0</f>
        <v>0</v>
      </c>
      <c r="E92">
        <v>0</v>
      </c>
      <c r="F92">
        <f>0</f>
        <v>0</v>
      </c>
      <c r="G92">
        <f>0</f>
        <v>0</v>
      </c>
      <c r="H92">
        <v>0</v>
      </c>
      <c r="I92">
        <f>0</f>
        <v>0</v>
      </c>
      <c r="J92">
        <f t="shared" si="15"/>
        <v>0.32324947079221777</v>
      </c>
      <c r="K92">
        <f t="shared" si="22"/>
        <v>2.2738290278917495E-4</v>
      </c>
      <c r="L92">
        <f t="shared" si="16"/>
        <v>-75.499876485882893</v>
      </c>
      <c r="M92">
        <f t="shared" si="18"/>
        <v>356990.11582009</v>
      </c>
      <c r="N92" cm="1">
        <f t="array" ref="N92">EXP(SUMPRODUCT(TRANSPOSE(B$3:B$8),D92:I92))</f>
        <v>1</v>
      </c>
      <c r="O92">
        <f t="shared" si="19"/>
        <v>128.42425684768978</v>
      </c>
      <c r="P92" cm="1">
        <f t="array" ref="P92">EXP(SUMPRODUCT(TRANSPOSE(F$3:F$8),D92:I92))</f>
        <v>1</v>
      </c>
      <c r="Q92">
        <f t="shared" si="20"/>
        <v>11.369145139458748</v>
      </c>
      <c r="R92">
        <f t="shared" si="17"/>
        <v>0.2632383488287498</v>
      </c>
    </row>
    <row r="93" spans="1:18" x14ac:dyDescent="0.2">
      <c r="A93" s="1">
        <v>45351</v>
      </c>
      <c r="B93">
        <f t="shared" si="21"/>
        <v>77</v>
      </c>
      <c r="C93">
        <v>8</v>
      </c>
      <c r="D93">
        <f>0</f>
        <v>0</v>
      </c>
      <c r="E93">
        <v>0</v>
      </c>
      <c r="F93">
        <f>0</f>
        <v>0</v>
      </c>
      <c r="G93">
        <f>0</f>
        <v>0</v>
      </c>
      <c r="H93">
        <v>0</v>
      </c>
      <c r="I93">
        <f>0</f>
        <v>0</v>
      </c>
      <c r="J93">
        <f t="shared" si="15"/>
        <v>0.32347352776337107</v>
      </c>
      <c r="K93">
        <f t="shared" si="22"/>
        <v>2.2405697115329692E-4</v>
      </c>
      <c r="L93">
        <f t="shared" si="16"/>
        <v>-67.228881623529887</v>
      </c>
      <c r="M93">
        <f t="shared" si="18"/>
        <v>369136.05576747446</v>
      </c>
      <c r="N93" cm="1">
        <f t="array" ref="N93">EXP(SUMPRODUCT(TRANSPOSE(B$3:B$8),D93:I93))</f>
        <v>1</v>
      </c>
      <c r="O93">
        <f t="shared" si="19"/>
        <v>129.10938260526527</v>
      </c>
      <c r="P93" cm="1">
        <f t="array" ref="P93">EXP(SUMPRODUCT(TRANSPOSE(F$3:F$8),D93:I93))</f>
        <v>1</v>
      </c>
      <c r="Q93">
        <f t="shared" si="20"/>
        <v>11.202848557664847</v>
      </c>
      <c r="R93">
        <f t="shared" si="17"/>
        <v>0.40035606970810589</v>
      </c>
    </row>
    <row r="94" spans="1:18" x14ac:dyDescent="0.2">
      <c r="A94" s="1">
        <v>45352</v>
      </c>
      <c r="B94">
        <f t="shared" si="21"/>
        <v>78</v>
      </c>
      <c r="C94">
        <v>26</v>
      </c>
      <c r="D94">
        <f>0</f>
        <v>0</v>
      </c>
      <c r="E94">
        <f>1</f>
        <v>1</v>
      </c>
      <c r="F94">
        <f>0</f>
        <v>0</v>
      </c>
      <c r="G94">
        <f>0</f>
        <v>0</v>
      </c>
      <c r="H94">
        <v>0</v>
      </c>
      <c r="I94">
        <f>0</f>
        <v>0</v>
      </c>
      <c r="J94">
        <f t="shared" si="15"/>
        <v>0.32402374493828512</v>
      </c>
      <c r="K94">
        <f t="shared" si="22"/>
        <v>5.502171749140472E-4</v>
      </c>
      <c r="L94">
        <f t="shared" si="16"/>
        <v>-195.13513484908921</v>
      </c>
      <c r="M94">
        <f t="shared" si="18"/>
        <v>378705.06633566425</v>
      </c>
      <c r="N94" cm="1">
        <f t="array" ref="N94">EXP(SUMPRODUCT(TRANSPOSE(B$3:B$8),D94:I94))</f>
        <v>0.7684224338717055</v>
      </c>
      <c r="O94">
        <f t="shared" si="19"/>
        <v>130.83309815017873</v>
      </c>
      <c r="P94" cm="1">
        <f t="array" ref="P94">EXP(SUMPRODUCT(TRANSPOSE(F$3:F$8),D94:I94))</f>
        <v>2.5182113838169031</v>
      </c>
      <c r="Q94">
        <f t="shared" si="20"/>
        <v>27.510858745702361</v>
      </c>
      <c r="R94">
        <f t="shared" si="17"/>
        <v>5.8109951757783114E-2</v>
      </c>
    </row>
    <row r="95" spans="1:18" x14ac:dyDescent="0.2">
      <c r="A95" s="1">
        <v>45353</v>
      </c>
      <c r="B95">
        <f t="shared" si="21"/>
        <v>79</v>
      </c>
      <c r="C95">
        <v>66</v>
      </c>
      <c r="D95">
        <f>0</f>
        <v>0</v>
      </c>
      <c r="E95" s="3">
        <f>0</f>
        <v>0</v>
      </c>
      <c r="F95">
        <f>1</f>
        <v>1</v>
      </c>
      <c r="G95">
        <f>0</f>
        <v>0</v>
      </c>
      <c r="H95">
        <v>0</v>
      </c>
      <c r="I95">
        <f>0</f>
        <v>0</v>
      </c>
      <c r="J95">
        <f t="shared" si="15"/>
        <v>0.32517239137429221</v>
      </c>
      <c r="K95">
        <f t="shared" si="22"/>
        <v>1.1486464360070947E-3</v>
      </c>
      <c r="L95">
        <f t="shared" si="16"/>
        <v>-446.76528877183836</v>
      </c>
      <c r="M95">
        <f t="shared" si="18"/>
        <v>378717.28689983254</v>
      </c>
      <c r="N95" cm="1">
        <f t="array" ref="N95">EXP(SUMPRODUCT(TRANSPOSE(B$3:B$8),D95:I95))</f>
        <v>9.5747470525826058E-4</v>
      </c>
      <c r="O95">
        <f t="shared" si="19"/>
        <v>134.6368710100673</v>
      </c>
      <c r="P95" cm="1">
        <f t="array" ref="P95">EXP(SUMPRODUCT(TRANSPOSE(F$3:F$8),D95:I95))</f>
        <v>5.5620251908844098</v>
      </c>
      <c r="Q95">
        <f t="shared" si="20"/>
        <v>57.432321800354735</v>
      </c>
      <c r="R95">
        <f t="shared" si="17"/>
        <v>0.12981330605523128</v>
      </c>
    </row>
    <row r="96" spans="1:18" x14ac:dyDescent="0.2">
      <c r="A96" s="1">
        <v>45354</v>
      </c>
      <c r="B96">
        <f t="shared" si="21"/>
        <v>80</v>
      </c>
      <c r="C96">
        <v>37</v>
      </c>
      <c r="D96">
        <f>0</f>
        <v>0</v>
      </c>
      <c r="E96">
        <v>0</v>
      </c>
      <c r="F96">
        <f>0</f>
        <v>0</v>
      </c>
      <c r="G96">
        <f>1</f>
        <v>1</v>
      </c>
      <c r="H96">
        <v>0</v>
      </c>
      <c r="I96">
        <f>0</f>
        <v>0</v>
      </c>
      <c r="J96">
        <f t="shared" si="15"/>
        <v>0.32587847877425746</v>
      </c>
      <c r="K96">
        <f t="shared" si="22"/>
        <v>7.060873999652495E-4</v>
      </c>
      <c r="L96">
        <f t="shared" si="16"/>
        <v>-268.46354668948891</v>
      </c>
      <c r="M96">
        <f t="shared" si="18"/>
        <v>423269.72552366124</v>
      </c>
      <c r="N96" cm="1">
        <f t="array" ref="N96">EXP(SUMPRODUCT(TRANSPOSE(B$3:B$8),D96:I96))</f>
        <v>3.4067949239557715</v>
      </c>
      <c r="O96">
        <f t="shared" si="19"/>
        <v>137.12852676750771</v>
      </c>
      <c r="P96" cm="1">
        <f t="array" ref="P96">EXP(SUMPRODUCT(TRANSPOSE(F$3:F$8),D96:I96))</f>
        <v>3.6466429997503771</v>
      </c>
      <c r="Q96">
        <f t="shared" si="20"/>
        <v>35.304369998262473</v>
      </c>
      <c r="R96">
        <f t="shared" si="17"/>
        <v>4.582783788479803E-2</v>
      </c>
    </row>
    <row r="97" spans="1:18" x14ac:dyDescent="0.2">
      <c r="A97" s="1">
        <v>45355</v>
      </c>
      <c r="B97">
        <f t="shared" si="21"/>
        <v>81</v>
      </c>
      <c r="C97">
        <v>7</v>
      </c>
      <c r="D97">
        <f>0</f>
        <v>0</v>
      </c>
      <c r="E97">
        <v>0</v>
      </c>
      <c r="F97">
        <f>0</f>
        <v>0</v>
      </c>
      <c r="G97">
        <f>0</f>
        <v>0</v>
      </c>
      <c r="H97">
        <v>0</v>
      </c>
      <c r="I97">
        <f>0</f>
        <v>0</v>
      </c>
      <c r="J97">
        <f t="shared" si="15"/>
        <v>0.32606582901589076</v>
      </c>
      <c r="K97">
        <f t="shared" si="22"/>
        <v>1.873502416332995E-4</v>
      </c>
      <c r="L97">
        <f t="shared" si="16"/>
        <v>-60.077715200878799</v>
      </c>
      <c r="M97">
        <f t="shared" si="18"/>
        <v>436665.10472755041</v>
      </c>
      <c r="N97" cm="1">
        <f t="array" ref="N97">EXP(SUMPRODUCT(TRANSPOSE(B$3:B$8),D97:I97))</f>
        <v>1</v>
      </c>
      <c r="O97">
        <f t="shared" si="19"/>
        <v>137.81119987647679</v>
      </c>
      <c r="P97" cm="1">
        <f t="array" ref="P97">EXP(SUMPRODUCT(TRANSPOSE(F$3:F$8),D97:I97))</f>
        <v>1</v>
      </c>
      <c r="Q97">
        <f t="shared" si="20"/>
        <v>9.3675120816649748</v>
      </c>
      <c r="R97">
        <f t="shared" si="17"/>
        <v>0.33821601166642495</v>
      </c>
    </row>
    <row r="98" spans="1:18" x14ac:dyDescent="0.2">
      <c r="A98" s="1">
        <v>45356</v>
      </c>
      <c r="B98">
        <f t="shared" si="21"/>
        <v>82</v>
      </c>
      <c r="C98">
        <v>12</v>
      </c>
      <c r="D98">
        <f>0</f>
        <v>0</v>
      </c>
      <c r="E98">
        <v>0</v>
      </c>
      <c r="F98">
        <f>0</f>
        <v>0</v>
      </c>
      <c r="G98">
        <f>0</f>
        <v>0</v>
      </c>
      <c r="H98">
        <v>0</v>
      </c>
      <c r="I98">
        <f>0</f>
        <v>0</v>
      </c>
      <c r="J98">
        <f t="shared" si="15"/>
        <v>0.32625046084143439</v>
      </c>
      <c r="K98">
        <f t="shared" si="22"/>
        <v>1.8463182554362412E-4</v>
      </c>
      <c r="L98">
        <f t="shared" si="16"/>
        <v>-103.16576217632368</v>
      </c>
      <c r="M98">
        <f t="shared" si="18"/>
        <v>450381.99851541535</v>
      </c>
      <c r="N98" cm="1">
        <f t="array" ref="N98">EXP(SUMPRODUCT(TRANSPOSE(B$3:B$8),D98:I98))</f>
        <v>1</v>
      </c>
      <c r="O98">
        <f t="shared" si="19"/>
        <v>138.49328019185273</v>
      </c>
      <c r="P98" cm="1">
        <f t="array" ref="P98">EXP(SUMPRODUCT(TRANSPOSE(F$3:F$8),D98:I98))</f>
        <v>1</v>
      </c>
      <c r="Q98">
        <f t="shared" si="20"/>
        <v>9.2315912771812059</v>
      </c>
      <c r="R98">
        <f t="shared" si="17"/>
        <v>0.23070072690156618</v>
      </c>
    </row>
    <row r="99" spans="1:18" x14ac:dyDescent="0.2">
      <c r="A99" s="1">
        <v>45357</v>
      </c>
      <c r="B99">
        <f t="shared" si="21"/>
        <v>83</v>
      </c>
      <c r="C99">
        <v>8</v>
      </c>
      <c r="D99">
        <f>0</f>
        <v>0</v>
      </c>
      <c r="E99">
        <v>0</v>
      </c>
      <c r="F99">
        <f>0</f>
        <v>0</v>
      </c>
      <c r="G99">
        <f>0</f>
        <v>0</v>
      </c>
      <c r="H99">
        <v>0</v>
      </c>
      <c r="I99">
        <f>0</f>
        <v>0</v>
      </c>
      <c r="J99">
        <f t="shared" si="15"/>
        <v>0.32643241778121146</v>
      </c>
      <c r="K99">
        <f t="shared" si="22"/>
        <v>1.8195693977707261E-4</v>
      </c>
      <c r="L99">
        <f t="shared" si="16"/>
        <v>-68.893923948094979</v>
      </c>
      <c r="M99">
        <f t="shared" si="18"/>
        <v>464424.06160651264</v>
      </c>
      <c r="N99" cm="1">
        <f t="array" ref="N99">EXP(SUMPRODUCT(TRANSPOSE(B$3:B$8),D99:I99))</f>
        <v>1</v>
      </c>
      <c r="O99">
        <f t="shared" si="19"/>
        <v>139.17477544856999</v>
      </c>
      <c r="P99" cm="1">
        <f t="array" ref="P99">EXP(SUMPRODUCT(TRANSPOSE(F$3:F$8),D99:I99))</f>
        <v>1</v>
      </c>
      <c r="Q99">
        <f t="shared" si="20"/>
        <v>9.0978469888536306</v>
      </c>
      <c r="R99">
        <f t="shared" si="17"/>
        <v>0.13723087360670383</v>
      </c>
    </row>
    <row r="100" spans="1:18" x14ac:dyDescent="0.2">
      <c r="A100" s="1">
        <v>45358</v>
      </c>
      <c r="B100">
        <f t="shared" si="21"/>
        <v>84</v>
      </c>
      <c r="C100">
        <v>4</v>
      </c>
      <c r="D100">
        <f>0</f>
        <v>0</v>
      </c>
      <c r="E100">
        <v>0</v>
      </c>
      <c r="F100">
        <f>0</f>
        <v>0</v>
      </c>
      <c r="G100">
        <f>0</f>
        <v>0</v>
      </c>
      <c r="H100">
        <v>0</v>
      </c>
      <c r="I100">
        <f>0</f>
        <v>0</v>
      </c>
      <c r="J100">
        <f t="shared" si="15"/>
        <v>0.32661174254222686</v>
      </c>
      <c r="K100">
        <f t="shared" si="22"/>
        <v>1.7932476101539807E-4</v>
      </c>
      <c r="L100">
        <f t="shared" si="16"/>
        <v>-34.505248354569936</v>
      </c>
      <c r="M100">
        <f t="shared" si="18"/>
        <v>478794.9452089339</v>
      </c>
      <c r="N100" cm="1">
        <f t="array" ref="N100">EXP(SUMPRODUCT(TRANSPOSE(B$3:B$8),D100:I100))</f>
        <v>1</v>
      </c>
      <c r="O100">
        <f t="shared" si="19"/>
        <v>139.85569318868932</v>
      </c>
      <c r="P100" cm="1">
        <f t="array" ref="P100">EXP(SUMPRODUCT(TRANSPOSE(F$3:F$8),D100:I100))</f>
        <v>1</v>
      </c>
      <c r="Q100">
        <f t="shared" si="20"/>
        <v>8.9662380507699027</v>
      </c>
      <c r="R100">
        <f t="shared" si="17"/>
        <v>1.2415595126924757</v>
      </c>
    </row>
    <row r="101" spans="1:18" x14ac:dyDescent="0.2">
      <c r="A101" s="1">
        <v>45359</v>
      </c>
      <c r="B101">
        <f t="shared" si="21"/>
        <v>85</v>
      </c>
      <c r="C101">
        <v>10</v>
      </c>
      <c r="D101">
        <f>0</f>
        <v>0</v>
      </c>
      <c r="E101">
        <f>1</f>
        <v>1</v>
      </c>
      <c r="F101">
        <f>0</f>
        <v>0</v>
      </c>
      <c r="G101">
        <f>0</f>
        <v>0</v>
      </c>
      <c r="H101">
        <v>0</v>
      </c>
      <c r="I101">
        <f>0</f>
        <v>0</v>
      </c>
      <c r="J101">
        <f t="shared" si="15"/>
        <v>0.32705220910883553</v>
      </c>
      <c r="K101">
        <f t="shared" si="22"/>
        <v>4.4046656660867711E-4</v>
      </c>
      <c r="L101">
        <f t="shared" si="16"/>
        <v>-77.276760142002146</v>
      </c>
      <c r="M101">
        <f t="shared" si="18"/>
        <v>490093.33062842232</v>
      </c>
      <c r="N101" cm="1">
        <f t="array" ref="N101">EXP(SUMPRODUCT(TRANSPOSE(B$3:B$8),D101:I101))</f>
        <v>0.7684224338717055</v>
      </c>
      <c r="O101">
        <f t="shared" si="19"/>
        <v>141.56895220898389</v>
      </c>
      <c r="P101" cm="1">
        <f t="array" ref="P101">EXP(SUMPRODUCT(TRANSPOSE(F$3:F$8),D101:I101))</f>
        <v>2.5182113838169031</v>
      </c>
      <c r="Q101">
        <f t="shared" si="20"/>
        <v>22.023328330433856</v>
      </c>
      <c r="R101">
        <f t="shared" si="17"/>
        <v>1.2023328330433856</v>
      </c>
    </row>
    <row r="102" spans="1:18" x14ac:dyDescent="0.2">
      <c r="A102" s="1">
        <v>45360</v>
      </c>
      <c r="B102">
        <f t="shared" si="21"/>
        <v>86</v>
      </c>
      <c r="C102">
        <v>21</v>
      </c>
      <c r="D102">
        <f>0</f>
        <v>0</v>
      </c>
      <c r="E102" s="3">
        <f>0</f>
        <v>0</v>
      </c>
      <c r="F102">
        <f>1</f>
        <v>1</v>
      </c>
      <c r="G102">
        <f>0</f>
        <v>0</v>
      </c>
      <c r="H102">
        <v>0</v>
      </c>
      <c r="I102">
        <f>0</f>
        <v>0</v>
      </c>
      <c r="J102">
        <f t="shared" si="15"/>
        <v>0.32797211181755742</v>
      </c>
      <c r="K102">
        <f t="shared" si="22"/>
        <v>9.1990270872188695E-4</v>
      </c>
      <c r="L102">
        <f t="shared" si="16"/>
        <v>-146.81609554295281</v>
      </c>
      <c r="M102">
        <f t="shared" si="18"/>
        <v>490107.73053519626</v>
      </c>
      <c r="N102" cm="1">
        <f t="array" ref="N102">EXP(SUMPRODUCT(TRANSPOSE(B$3:B$8),D102:I102))</f>
        <v>9.5747470525826058E-4</v>
      </c>
      <c r="O102">
        <f t="shared" si="19"/>
        <v>145.34993125916</v>
      </c>
      <c r="P102" cm="1">
        <f t="array" ref="P102">EXP(SUMPRODUCT(TRANSPOSE(F$3:F$8),D102:I102))</f>
        <v>5.5620251908844098</v>
      </c>
      <c r="Q102">
        <f t="shared" si="20"/>
        <v>45.995135436094344</v>
      </c>
      <c r="R102">
        <f t="shared" si="17"/>
        <v>1.1902445445759211</v>
      </c>
    </row>
    <row r="103" spans="1:18" x14ac:dyDescent="0.2">
      <c r="A103" s="1">
        <v>45361</v>
      </c>
      <c r="B103">
        <f t="shared" si="21"/>
        <v>87</v>
      </c>
      <c r="C103">
        <v>11</v>
      </c>
      <c r="D103">
        <f>0</f>
        <v>0</v>
      </c>
      <c r="E103">
        <v>0</v>
      </c>
      <c r="F103">
        <f>0</f>
        <v>0</v>
      </c>
      <c r="G103">
        <f>1</f>
        <v>1</v>
      </c>
      <c r="H103">
        <v>0</v>
      </c>
      <c r="I103">
        <f>0</f>
        <v>0</v>
      </c>
      <c r="J103">
        <f t="shared" si="15"/>
        <v>0.32853784344528625</v>
      </c>
      <c r="K103">
        <f t="shared" si="22"/>
        <v>5.6573162772882712E-4</v>
      </c>
      <c r="L103">
        <f t="shared" si="16"/>
        <v>-82.251298229811795</v>
      </c>
      <c r="M103">
        <f t="shared" si="18"/>
        <v>542501.57218472834</v>
      </c>
      <c r="N103" cm="1">
        <f t="array" ref="N103">EXP(SUMPRODUCT(TRANSPOSE(B$3:B$8),D103:I103))</f>
        <v>3.4067949239557715</v>
      </c>
      <c r="O103">
        <f t="shared" si="19"/>
        <v>147.82683554299587</v>
      </c>
      <c r="P103" cm="1">
        <f t="array" ref="P103">EXP(SUMPRODUCT(TRANSPOSE(F$3:F$8),D103:I103))</f>
        <v>3.6466429997503771</v>
      </c>
      <c r="Q103">
        <f t="shared" si="20"/>
        <v>28.286581386441355</v>
      </c>
      <c r="R103">
        <f t="shared" si="17"/>
        <v>1.571507398767396</v>
      </c>
    </row>
    <row r="104" spans="1:18" x14ac:dyDescent="0.2">
      <c r="A104" s="1">
        <v>45362</v>
      </c>
      <c r="B104">
        <f t="shared" si="21"/>
        <v>88</v>
      </c>
      <c r="C104">
        <v>4</v>
      </c>
      <c r="D104">
        <f>0</f>
        <v>0</v>
      </c>
      <c r="E104">
        <v>0</v>
      </c>
      <c r="F104">
        <f>0</f>
        <v>0</v>
      </c>
      <c r="G104">
        <f>0</f>
        <v>0</v>
      </c>
      <c r="H104">
        <v>0</v>
      </c>
      <c r="I104">
        <f>0</f>
        <v>0</v>
      </c>
      <c r="J104">
        <f t="shared" si="15"/>
        <v>0.32868799142554961</v>
      </c>
      <c r="K104">
        <f t="shared" si="22"/>
        <v>1.5014798026335985E-4</v>
      </c>
      <c r="L104">
        <f t="shared" si="16"/>
        <v>-35.215556860339525</v>
      </c>
      <c r="M104">
        <f t="shared" si="18"/>
        <v>558224.18126341363</v>
      </c>
      <c r="N104" cm="1">
        <f t="array" ref="N104">EXP(SUMPRODUCT(TRANSPOSE(B$3:B$8),D104:I104))</f>
        <v>1</v>
      </c>
      <c r="O104">
        <f t="shared" si="19"/>
        <v>148.50551501957909</v>
      </c>
      <c r="P104" cm="1">
        <f t="array" ref="P104">EXP(SUMPRODUCT(TRANSPOSE(F$3:F$8),D104:I104))</f>
        <v>1</v>
      </c>
      <c r="Q104">
        <f t="shared" si="20"/>
        <v>7.5073990131679924</v>
      </c>
      <c r="R104">
        <f t="shared" si="17"/>
        <v>0.8768497532919981</v>
      </c>
    </row>
    <row r="105" spans="1:18" x14ac:dyDescent="0.2">
      <c r="A105" s="1">
        <v>45363</v>
      </c>
      <c r="B105">
        <f t="shared" si="21"/>
        <v>89</v>
      </c>
      <c r="C105">
        <v>6</v>
      </c>
      <c r="D105">
        <f>0</f>
        <v>0</v>
      </c>
      <c r="E105">
        <v>0</v>
      </c>
      <c r="F105">
        <f>0</f>
        <v>0</v>
      </c>
      <c r="G105">
        <f>0</f>
        <v>0</v>
      </c>
      <c r="H105">
        <v>0</v>
      </c>
      <c r="I105">
        <f>0</f>
        <v>0</v>
      </c>
      <c r="J105">
        <f t="shared" si="15"/>
        <v>0.32883598284492771</v>
      </c>
      <c r="K105">
        <f t="shared" si="22"/>
        <v>1.4799141937810179E-4</v>
      </c>
      <c r="L105">
        <f t="shared" si="16"/>
        <v>-52.910137578335323</v>
      </c>
      <c r="M105">
        <f t="shared" si="18"/>
        <v>574293.81578449218</v>
      </c>
      <c r="N105" cm="1">
        <f t="array" ref="N105">EXP(SUMPRODUCT(TRANSPOSE(B$3:B$8),D105:I105))</f>
        <v>1</v>
      </c>
      <c r="O105">
        <f t="shared" si="19"/>
        <v>149.18365203203069</v>
      </c>
      <c r="P105" cm="1">
        <f t="array" ref="P105">EXP(SUMPRODUCT(TRANSPOSE(F$3:F$8),D105:I105))</f>
        <v>1</v>
      </c>
      <c r="Q105">
        <f t="shared" si="20"/>
        <v>7.3995709689050893</v>
      </c>
      <c r="R105">
        <f t="shared" si="17"/>
        <v>0.2332618281508482</v>
      </c>
    </row>
    <row r="106" spans="1:18" x14ac:dyDescent="0.2">
      <c r="A106" s="1">
        <v>45364</v>
      </c>
      <c r="B106">
        <f t="shared" si="21"/>
        <v>90</v>
      </c>
      <c r="C106">
        <v>4</v>
      </c>
      <c r="D106">
        <f>0</f>
        <v>0</v>
      </c>
      <c r="E106">
        <v>0</v>
      </c>
      <c r="F106">
        <f>0</f>
        <v>0</v>
      </c>
      <c r="G106">
        <f>0</f>
        <v>0</v>
      </c>
      <c r="H106">
        <v>0</v>
      </c>
      <c r="I106">
        <f>0</f>
        <v>0</v>
      </c>
      <c r="J106">
        <f t="shared" si="15"/>
        <v>0.3289818515730587</v>
      </c>
      <c r="K106">
        <f t="shared" si="22"/>
        <v>1.4586872813099339E-4</v>
      </c>
      <c r="L106">
        <f t="shared" si="16"/>
        <v>-35.331213852397532</v>
      </c>
      <c r="M106">
        <f t="shared" si="18"/>
        <v>590714.10680899431</v>
      </c>
      <c r="N106" cm="1">
        <f t="array" ref="N106">EXP(SUMPRODUCT(TRANSPOSE(B$3:B$8),D106:I106))</f>
        <v>1</v>
      </c>
      <c r="O106">
        <f t="shared" si="19"/>
        <v>149.86125310202905</v>
      </c>
      <c r="P106" cm="1">
        <f t="array" ref="P106">EXP(SUMPRODUCT(TRANSPOSE(F$3:F$8),D106:I106))</f>
        <v>1</v>
      </c>
      <c r="Q106">
        <f t="shared" si="20"/>
        <v>7.2934364065496693</v>
      </c>
      <c r="R106">
        <f t="shared" si="17"/>
        <v>0.82335910163741732</v>
      </c>
    </row>
    <row r="107" spans="1:18" x14ac:dyDescent="0.2">
      <c r="A107" s="1">
        <v>45365</v>
      </c>
      <c r="B107">
        <f t="shared" si="21"/>
        <v>91</v>
      </c>
      <c r="C107">
        <v>3</v>
      </c>
      <c r="D107">
        <f>0</f>
        <v>0</v>
      </c>
      <c r="E107">
        <v>0</v>
      </c>
      <c r="F107">
        <f>0</f>
        <v>0</v>
      </c>
      <c r="G107">
        <f>0</f>
        <v>0</v>
      </c>
      <c r="H107">
        <v>0</v>
      </c>
      <c r="I107">
        <f>0</f>
        <v>0</v>
      </c>
      <c r="J107">
        <f t="shared" si="15"/>
        <v>0.32912563086273477</v>
      </c>
      <c r="K107">
        <f t="shared" si="22"/>
        <v>1.4377928967607145E-4</v>
      </c>
      <c r="L107">
        <f t="shared" si="16"/>
        <v>-26.54169343432072</v>
      </c>
      <c r="M107">
        <f t="shared" si="18"/>
        <v>607488.68218378653</v>
      </c>
      <c r="N107" cm="1">
        <f t="array" ref="N107">EXP(SUMPRODUCT(TRANSPOSE(B$3:B$8),D107:I107))</f>
        <v>1</v>
      </c>
      <c r="O107">
        <f t="shared" si="19"/>
        <v>150.53832460127694</v>
      </c>
      <c r="P107" cm="1">
        <f t="array" ref="P107">EXP(SUMPRODUCT(TRANSPOSE(F$3:F$8),D107:I107))</f>
        <v>1</v>
      </c>
      <c r="Q107">
        <f t="shared" si="20"/>
        <v>7.1889644838035727</v>
      </c>
      <c r="R107">
        <f t="shared" si="17"/>
        <v>1.3963214946011908</v>
      </c>
    </row>
    <row r="108" spans="1:18" x14ac:dyDescent="0.2">
      <c r="A108" s="1">
        <v>45366</v>
      </c>
      <c r="B108">
        <f t="shared" si="21"/>
        <v>92</v>
      </c>
      <c r="C108">
        <v>4</v>
      </c>
      <c r="D108">
        <f>0</f>
        <v>0</v>
      </c>
      <c r="E108">
        <f>1</f>
        <v>1</v>
      </c>
      <c r="F108">
        <f>0</f>
        <v>0</v>
      </c>
      <c r="G108">
        <f>0</f>
        <v>0</v>
      </c>
      <c r="H108">
        <v>0</v>
      </c>
      <c r="I108">
        <f>0</f>
        <v>0</v>
      </c>
      <c r="J108">
        <f t="shared" si="15"/>
        <v>0.32947885916092462</v>
      </c>
      <c r="K108">
        <f t="shared" si="22"/>
        <v>3.5322829818984491E-4</v>
      </c>
      <c r="L108">
        <f t="shared" si="16"/>
        <v>-31.793583891974254</v>
      </c>
      <c r="M108">
        <f t="shared" si="18"/>
        <v>620653.66754186677</v>
      </c>
      <c r="N108" cm="1">
        <f t="array" ref="N108">EXP(SUMPRODUCT(TRANSPOSE(B$3:B$8),D108:I108))</f>
        <v>0.7684224338717055</v>
      </c>
      <c r="O108">
        <f t="shared" si="19"/>
        <v>152.2420158676116</v>
      </c>
      <c r="P108" cm="1">
        <f t="array" ref="P108">EXP(SUMPRODUCT(TRANSPOSE(F$3:F$8),D108:I108))</f>
        <v>2.5182113838169031</v>
      </c>
      <c r="Q108">
        <f t="shared" si="20"/>
        <v>17.661414909492244</v>
      </c>
      <c r="R108">
        <f t="shared" si="17"/>
        <v>3.415353727373061</v>
      </c>
    </row>
    <row r="109" spans="1:18" x14ac:dyDescent="0.2">
      <c r="J109" s="2" t="s">
        <v>11</v>
      </c>
      <c r="L109">
        <f>(50000-SUM(C17:C108))*IFERROR(LN(1-J108),-100000)</f>
        <v>-13400.343768886958</v>
      </c>
      <c r="R109" s="2" t="s">
        <v>11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D642-88FE-3E41-B6A2-756A3AC24448}">
  <dimension ref="A1:S109"/>
  <sheetViews>
    <sheetView zoomScaleNormal="97" workbookViewId="0">
      <selection activeCell="F17" sqref="F17"/>
    </sheetView>
  </sheetViews>
  <sheetFormatPr baseColWidth="10" defaultColWidth="15.83203125" defaultRowHeight="15" x14ac:dyDescent="0.2"/>
  <sheetData>
    <row r="1" spans="1:19" x14ac:dyDescent="0.2">
      <c r="A1" t="s">
        <v>25</v>
      </c>
      <c r="B1">
        <f>EXP(C1)</f>
        <v>8.277507957845094E-4</v>
      </c>
      <c r="C1">
        <v>-7.0967984201547054</v>
      </c>
      <c r="E1" t="s">
        <v>34</v>
      </c>
      <c r="F1">
        <f>EXP(G1)</f>
        <v>1.9861263598721136E-2</v>
      </c>
      <c r="G1" s="4">
        <v>-3.9189839970758653</v>
      </c>
      <c r="I1" t="s">
        <v>8</v>
      </c>
      <c r="J1">
        <f>SUM(M17:M109)</f>
        <v>-94594.772197720071</v>
      </c>
    </row>
    <row r="2" spans="1:19" x14ac:dyDescent="0.2">
      <c r="A2" t="s">
        <v>26</v>
      </c>
      <c r="B2">
        <f>EXP(C2)</f>
        <v>2.7755591318824537</v>
      </c>
      <c r="C2">
        <v>1.0208522158688722</v>
      </c>
      <c r="E2" s="3" t="s">
        <v>29</v>
      </c>
      <c r="F2">
        <f>EXP(G2)</f>
        <v>0.92678694343296053</v>
      </c>
      <c r="G2" s="3">
        <v>-7.6031574316675385E-2</v>
      </c>
      <c r="I2" t="s">
        <v>40</v>
      </c>
      <c r="J2" s="5">
        <f>-2*J1+20*LN(50000)</f>
        <v>189405.93996112834</v>
      </c>
      <c r="L2" s="3"/>
    </row>
    <row r="3" spans="1:19" x14ac:dyDescent="0.2">
      <c r="A3" t="s">
        <v>27</v>
      </c>
      <c r="B3">
        <f t="shared" ref="B3:B9" si="0">C3</f>
        <v>5.7191707993470668</v>
      </c>
      <c r="C3">
        <v>5.7191707993470668</v>
      </c>
      <c r="E3" s="3" t="s">
        <v>36</v>
      </c>
      <c r="F3">
        <f t="shared" ref="F3:F9" si="1">G3</f>
        <v>-121.5019037113034</v>
      </c>
      <c r="G3" s="3">
        <v>-121.5019037113034</v>
      </c>
      <c r="I3" t="s">
        <v>24</v>
      </c>
      <c r="J3">
        <f>AVERAGE(S17:S108)</f>
        <v>0.30187350957768971</v>
      </c>
    </row>
    <row r="4" spans="1:19" x14ac:dyDescent="0.2">
      <c r="A4" t="s">
        <v>54</v>
      </c>
      <c r="B4">
        <f t="shared" si="0"/>
        <v>-0.23108402085956989</v>
      </c>
      <c r="C4">
        <v>-0.23108402085956989</v>
      </c>
      <c r="E4" t="s">
        <v>55</v>
      </c>
      <c r="F4">
        <f t="shared" si="1"/>
        <v>0.93603562287671127</v>
      </c>
      <c r="G4">
        <v>0.93603562287671127</v>
      </c>
    </row>
    <row r="5" spans="1:19" x14ac:dyDescent="0.2">
      <c r="A5" t="s">
        <v>50</v>
      </c>
      <c r="B5">
        <f t="shared" si="0"/>
        <v>-7.9123952826876316</v>
      </c>
      <c r="C5">
        <v>-7.9123952826876316</v>
      </c>
      <c r="E5" s="3" t="s">
        <v>53</v>
      </c>
      <c r="F5">
        <f t="shared" si="1"/>
        <v>1.7422503742801665</v>
      </c>
      <c r="G5" s="3">
        <v>1.7422503742801665</v>
      </c>
    </row>
    <row r="6" spans="1:19" x14ac:dyDescent="0.2">
      <c r="A6" t="s">
        <v>51</v>
      </c>
      <c r="B6">
        <f t="shared" si="0"/>
        <v>0.90170287092133106</v>
      </c>
      <c r="C6">
        <v>0.90170287092133106</v>
      </c>
      <c r="E6" s="3" t="s">
        <v>52</v>
      </c>
      <c r="F6">
        <f t="shared" si="1"/>
        <v>1.3123811193434247</v>
      </c>
      <c r="G6" s="3">
        <v>1.3123811193434247</v>
      </c>
    </row>
    <row r="7" spans="1:19" x14ac:dyDescent="0.2">
      <c r="A7" t="s">
        <v>28</v>
      </c>
      <c r="B7">
        <f t="shared" si="0"/>
        <v>-0.4645890741578344</v>
      </c>
      <c r="C7">
        <v>-0.4645890741578344</v>
      </c>
      <c r="E7" s="3" t="s">
        <v>37</v>
      </c>
      <c r="F7">
        <f t="shared" si="1"/>
        <v>1.2945545650248842</v>
      </c>
      <c r="G7" s="3">
        <v>1.2945545650248842</v>
      </c>
    </row>
    <row r="8" spans="1:19" x14ac:dyDescent="0.2">
      <c r="A8" t="s">
        <v>38</v>
      </c>
      <c r="B8">
        <f t="shared" si="0"/>
        <v>-1.1034513919341231</v>
      </c>
      <c r="C8">
        <v>-1.1034513919341231</v>
      </c>
      <c r="E8" s="3" t="s">
        <v>39</v>
      </c>
      <c r="F8">
        <f t="shared" si="1"/>
        <v>-148.38153804876896</v>
      </c>
      <c r="G8" s="3">
        <v>-148.38153804876896</v>
      </c>
    </row>
    <row r="9" spans="1:19" x14ac:dyDescent="0.2">
      <c r="A9" t="s">
        <v>41</v>
      </c>
      <c r="B9">
        <f t="shared" si="0"/>
        <v>0.13305819046263803</v>
      </c>
      <c r="C9">
        <v>0.13305819046263803</v>
      </c>
      <c r="E9" t="s">
        <v>42</v>
      </c>
      <c r="F9">
        <f t="shared" si="1"/>
        <v>-4.9995528127537228E-3</v>
      </c>
      <c r="G9">
        <v>-4.9995528127537228E-3</v>
      </c>
    </row>
    <row r="10" spans="1:19" x14ac:dyDescent="0.2">
      <c r="A10" s="3" t="s">
        <v>35</v>
      </c>
      <c r="B10">
        <f>EXP(C10)/(1+EXP(C10))</f>
        <v>0.36440769974391179</v>
      </c>
      <c r="C10" s="3">
        <v>-0.55628402536915822</v>
      </c>
      <c r="E10" s="3" t="s">
        <v>43</v>
      </c>
      <c r="F10">
        <f>G10</f>
        <v>0.33983978919201552</v>
      </c>
      <c r="G10" s="3">
        <v>0.33983978919201552</v>
      </c>
    </row>
    <row r="16" spans="1:19" x14ac:dyDescent="0.2">
      <c r="A16" t="s">
        <v>21</v>
      </c>
      <c r="B16" t="s">
        <v>0</v>
      </c>
      <c r="C16" t="s">
        <v>1</v>
      </c>
      <c r="D16" t="s">
        <v>22</v>
      </c>
      <c r="E16" s="3" t="s">
        <v>49</v>
      </c>
      <c r="F16" t="s">
        <v>46</v>
      </c>
      <c r="G16" t="s">
        <v>47</v>
      </c>
      <c r="H16" t="s">
        <v>3</v>
      </c>
      <c r="I16" t="s">
        <v>48</v>
      </c>
      <c r="J16" t="s">
        <v>45</v>
      </c>
      <c r="K16" t="s">
        <v>17</v>
      </c>
      <c r="L16" t="s">
        <v>18</v>
      </c>
      <c r="M16" t="s">
        <v>8</v>
      </c>
      <c r="N16" t="s">
        <v>30</v>
      </c>
      <c r="O16" t="s">
        <v>31</v>
      </c>
      <c r="P16" t="s">
        <v>32</v>
      </c>
      <c r="Q16" t="s">
        <v>33</v>
      </c>
      <c r="R16" t="s">
        <v>10</v>
      </c>
      <c r="S16" t="s">
        <v>23</v>
      </c>
    </row>
    <row r="17" spans="1:19" x14ac:dyDescent="0.2">
      <c r="A17" s="1">
        <v>45275</v>
      </c>
      <c r="B17">
        <v>1</v>
      </c>
      <c r="C17">
        <v>1091</v>
      </c>
      <c r="D17">
        <v>1</v>
      </c>
      <c r="E17">
        <f>1</f>
        <v>1</v>
      </c>
      <c r="F17">
        <v>0</v>
      </c>
      <c r="G17">
        <f>0</f>
        <v>0</v>
      </c>
      <c r="H17">
        <v>0</v>
      </c>
      <c r="I17">
        <f>0</f>
        <v>0</v>
      </c>
      <c r="J17" s="3">
        <v>-0.24129025800000001</v>
      </c>
      <c r="K17">
        <f>$F$10*(1-($B$10*EXP(-B$1*N17))-((1-$B$10)*EXP(-F$1*P17)))</f>
        <v>2.182004486187368E-2</v>
      </c>
      <c r="L17">
        <f>K17</f>
        <v>2.182004486187368E-2</v>
      </c>
      <c r="M17">
        <f t="shared" ref="M17:M48" si="2">C17*IFERROR(LN(L17),-10000)</f>
        <v>-4172.9945306563604</v>
      </c>
      <c r="N17">
        <f>B17^B2*O17</f>
        <v>234.1544951968271</v>
      </c>
      <c r="O17" cm="1">
        <f t="array" ref="O17">EXP(SUMPRODUCT(TRANSPOSE(B$3:B$9),D17:J17))</f>
        <v>234.1544951968271</v>
      </c>
      <c r="P17">
        <f>B17^F2*Q17</f>
        <v>4.3594599440521017E-53</v>
      </c>
      <c r="Q17" cm="1">
        <f t="array" ref="Q17">EXP(SUMPRODUCT(TRANSPOSE(F$3:F$9),D17:J17))</f>
        <v>4.3594599440521017E-53</v>
      </c>
      <c r="R17">
        <f>L17*50000</f>
        <v>1091.002243093684</v>
      </c>
      <c r="S17">
        <f t="shared" ref="S17:S48" si="3">ABS(R17-C17)/C17</f>
        <v>2.0559978771778152E-6</v>
      </c>
    </row>
    <row r="18" spans="1:19" x14ac:dyDescent="0.2">
      <c r="A18" s="1">
        <v>45276</v>
      </c>
      <c r="B18">
        <f>B17+1</f>
        <v>2</v>
      </c>
      <c r="C18">
        <v>1062</v>
      </c>
      <c r="D18">
        <f>0</f>
        <v>0</v>
      </c>
      <c r="E18" s="3">
        <f>0</f>
        <v>0</v>
      </c>
      <c r="F18">
        <f>1</f>
        <v>1</v>
      </c>
      <c r="G18">
        <f>0</f>
        <v>0</v>
      </c>
      <c r="H18">
        <v>0</v>
      </c>
      <c r="I18">
        <f>0</f>
        <v>0</v>
      </c>
      <c r="J18" s="3">
        <v>0.76774172900000004</v>
      </c>
      <c r="K18">
        <f t="shared" ref="K18:K48" si="4">$F$10*(1-($B$10*EXP(-B$1*N18))-((1-$B$10)*EXP(-F$1*P18)))</f>
        <v>4.2726103197857253E-2</v>
      </c>
      <c r="L18">
        <f>K18-K17</f>
        <v>2.0906058335983572E-2</v>
      </c>
      <c r="M18">
        <f t="shared" si="2"/>
        <v>-4107.5146994290326</v>
      </c>
      <c r="N18">
        <f t="shared" ref="N18:N49" si="5">N17+(B18^B$2-B17^B$2)*O18</f>
        <v>234.15686667566959</v>
      </c>
      <c r="O18" cm="1">
        <f t="array" ref="O18">EXP(SUMPRODUCT(TRANSPOSE(B$3:B$9),D18:J18))</f>
        <v>4.0556031325290513E-4</v>
      </c>
      <c r="P18">
        <f t="shared" ref="P18:P49" si="6">P17+(B18^F$2-B17^F$2)*Q18</f>
        <v>5.1253742032122851</v>
      </c>
      <c r="Q18" cm="1">
        <f t="array" ref="Q18">EXP(SUMPRODUCT(TRANSPOSE(F$3:F$9),D18:J18))</f>
        <v>5.6883032721007805</v>
      </c>
      <c r="R18">
        <f t="shared" ref="R18:R81" si="7">L18*50000</f>
        <v>1045.3029167991785</v>
      </c>
      <c r="S18">
        <f t="shared" si="3"/>
        <v>1.5722300565745247E-2</v>
      </c>
    </row>
    <row r="19" spans="1:19" x14ac:dyDescent="0.2">
      <c r="A19" s="1">
        <v>45277</v>
      </c>
      <c r="B19">
        <f t="shared" ref="B19:B82" si="8">B18+1</f>
        <v>3</v>
      </c>
      <c r="C19">
        <v>800</v>
      </c>
      <c r="D19">
        <v>0</v>
      </c>
      <c r="E19">
        <v>0</v>
      </c>
      <c r="F19">
        <f>0</f>
        <v>0</v>
      </c>
      <c r="G19">
        <f>1</f>
        <v>1</v>
      </c>
      <c r="H19">
        <v>0</v>
      </c>
      <c r="I19">
        <f>0</f>
        <v>0</v>
      </c>
      <c r="J19" s="3">
        <v>1.1558309550000001</v>
      </c>
      <c r="K19">
        <f t="shared" si="4"/>
        <v>5.8150142620366677E-2</v>
      </c>
      <c r="L19">
        <f>K19-K18</f>
        <v>1.5424039422509424E-2</v>
      </c>
      <c r="M19">
        <f t="shared" si="2"/>
        <v>-3337.4623881578045</v>
      </c>
      <c r="N19">
        <f t="shared" si="5"/>
        <v>275.10964810247117</v>
      </c>
      <c r="O19" cm="1">
        <f t="array" ref="O19">EXP(SUMPRODUCT(TRANSPOSE(B$3:B$9),D19:J19))</f>
        <v>2.8733989905168649</v>
      </c>
      <c r="P19">
        <f t="shared" si="6"/>
        <v>8.3281470594089519</v>
      </c>
      <c r="Q19" cm="1">
        <f t="array" ref="Q19">EXP(SUMPRODUCT(TRANSPOSE(F$3:F$9),D19:J19))</f>
        <v>3.693603284463769</v>
      </c>
      <c r="R19">
        <f t="shared" si="7"/>
        <v>771.20197112547123</v>
      </c>
      <c r="S19">
        <f t="shared" si="3"/>
        <v>3.5997536093160962E-2</v>
      </c>
    </row>
    <row r="20" spans="1:19" x14ac:dyDescent="0.2">
      <c r="A20" s="1">
        <v>45278</v>
      </c>
      <c r="B20">
        <f t="shared" si="8"/>
        <v>4</v>
      </c>
      <c r="C20">
        <v>303</v>
      </c>
      <c r="D20">
        <f>0</f>
        <v>0</v>
      </c>
      <c r="E20">
        <v>0</v>
      </c>
      <c r="F20">
        <f>0</f>
        <v>0</v>
      </c>
      <c r="G20">
        <f>0</f>
        <v>0</v>
      </c>
      <c r="H20">
        <v>0</v>
      </c>
      <c r="I20">
        <f>0</f>
        <v>0</v>
      </c>
      <c r="J20" s="3">
        <v>0.45727034799999999</v>
      </c>
      <c r="K20">
        <f t="shared" si="4"/>
        <v>6.3404806695385202E-2</v>
      </c>
      <c r="L20">
        <f>K20-K19</f>
        <v>5.2546640750185253E-3</v>
      </c>
      <c r="M20">
        <f t="shared" si="2"/>
        <v>-1590.3376780625199</v>
      </c>
      <c r="N20">
        <f t="shared" si="5"/>
        <v>302.5146276950266</v>
      </c>
      <c r="O20" cm="1">
        <f t="array" ref="O20">EXP(SUMPRODUCT(TRANSPOSE(B$3:B$9),D20:J20))</f>
        <v>1.062732652661142</v>
      </c>
      <c r="P20">
        <f t="shared" si="6"/>
        <v>9.1720081750943567</v>
      </c>
      <c r="Q20" cm="1">
        <f t="array" ref="Q20">EXP(SUMPRODUCT(TRANSPOSE(F$3:F$9),D20:J20))</f>
        <v>0.99771646398982705</v>
      </c>
      <c r="R20">
        <f t="shared" si="7"/>
        <v>262.73320375092624</v>
      </c>
      <c r="S20">
        <f t="shared" si="3"/>
        <v>0.13289371699364277</v>
      </c>
    </row>
    <row r="21" spans="1:19" x14ac:dyDescent="0.2">
      <c r="A21" s="1">
        <v>45279</v>
      </c>
      <c r="B21">
        <f t="shared" si="8"/>
        <v>5</v>
      </c>
      <c r="C21">
        <v>447</v>
      </c>
      <c r="D21">
        <f>0</f>
        <v>0</v>
      </c>
      <c r="E21">
        <v>0</v>
      </c>
      <c r="F21">
        <f>0</f>
        <v>0</v>
      </c>
      <c r="G21">
        <f>0</f>
        <v>0</v>
      </c>
      <c r="H21">
        <v>0</v>
      </c>
      <c r="I21">
        <f>0</f>
        <v>0</v>
      </c>
      <c r="J21" s="3">
        <v>-8.4367220000000007E-3</v>
      </c>
      <c r="K21">
        <f t="shared" si="4"/>
        <v>6.950229686272838E-2</v>
      </c>
      <c r="L21">
        <f t="shared" ref="L21:L84" si="9">K21-K20</f>
        <v>6.0974901673431781E-3</v>
      </c>
      <c r="M21">
        <f t="shared" si="2"/>
        <v>-2279.6454840799624</v>
      </c>
      <c r="N21">
        <f t="shared" si="5"/>
        <v>342.68532913405426</v>
      </c>
      <c r="O21" cm="1">
        <f t="array" ref="O21">EXP(SUMPRODUCT(TRANSPOSE(B$3:B$9),D21:J21))</f>
        <v>0.99887805488880987</v>
      </c>
      <c r="P21">
        <f t="shared" si="6"/>
        <v>10.002327271838999</v>
      </c>
      <c r="Q21" cm="1">
        <f t="array" ref="Q21">EXP(SUMPRODUCT(TRANSPOSE(F$3:F$9),D21:J21))</f>
        <v>1.0000421807267874</v>
      </c>
      <c r="R21">
        <f t="shared" si="7"/>
        <v>304.87450836715891</v>
      </c>
      <c r="S21">
        <f t="shared" si="3"/>
        <v>0.31795411998398454</v>
      </c>
    </row>
    <row r="22" spans="1:19" x14ac:dyDescent="0.2">
      <c r="A22" s="1">
        <v>45280</v>
      </c>
      <c r="B22">
        <f t="shared" si="8"/>
        <v>6</v>
      </c>
      <c r="C22">
        <v>332</v>
      </c>
      <c r="D22">
        <f>0</f>
        <v>0</v>
      </c>
      <c r="E22">
        <v>0</v>
      </c>
      <c r="F22">
        <f>0</f>
        <v>0</v>
      </c>
      <c r="G22">
        <f>0</f>
        <v>0</v>
      </c>
      <c r="H22">
        <v>0</v>
      </c>
      <c r="I22">
        <f>0</f>
        <v>0</v>
      </c>
      <c r="J22" s="3">
        <v>-0.16367241299999999</v>
      </c>
      <c r="K22">
        <f t="shared" si="4"/>
        <v>7.6593199960930738E-2</v>
      </c>
      <c r="L22">
        <f t="shared" si="9"/>
        <v>7.0909030982023585E-3</v>
      </c>
      <c r="M22">
        <f t="shared" si="2"/>
        <v>-1643.0489333119049</v>
      </c>
      <c r="N22">
        <f t="shared" si="5"/>
        <v>398.82543669114762</v>
      </c>
      <c r="O22" cm="1">
        <f t="array" ref="O22">EXP(SUMPRODUCT(TRANSPOSE(B$3:B$9),D22:J22))</f>
        <v>0.97845747242132963</v>
      </c>
      <c r="P22">
        <f t="shared" si="6"/>
        <v>10.821127950642461</v>
      </c>
      <c r="Q22" cm="1">
        <f t="array" ref="Q22">EXP(SUMPRODUCT(TRANSPOSE(F$3:F$9),D22:J22))</f>
        <v>1.0008186237624632</v>
      </c>
      <c r="R22">
        <f t="shared" si="7"/>
        <v>354.5451549101179</v>
      </c>
      <c r="S22">
        <f t="shared" si="3"/>
        <v>6.7907093102764757E-2</v>
      </c>
    </row>
    <row r="23" spans="1:19" x14ac:dyDescent="0.2">
      <c r="A23" s="1">
        <v>45281</v>
      </c>
      <c r="B23">
        <f t="shared" si="8"/>
        <v>7</v>
      </c>
      <c r="C23">
        <v>318</v>
      </c>
      <c r="D23">
        <f>0</f>
        <v>0</v>
      </c>
      <c r="E23">
        <v>0</v>
      </c>
      <c r="F23">
        <f>0</f>
        <v>0</v>
      </c>
      <c r="G23">
        <f>0</f>
        <v>0</v>
      </c>
      <c r="H23">
        <v>0</v>
      </c>
      <c r="I23">
        <f>0</f>
        <v>0</v>
      </c>
      <c r="J23" s="3">
        <v>-0.16367241299999999</v>
      </c>
      <c r="K23">
        <f t="shared" si="4"/>
        <v>8.4761640095454574E-2</v>
      </c>
      <c r="L23">
        <f t="shared" si="9"/>
        <v>8.1684401345238355E-3</v>
      </c>
      <c r="M23">
        <f t="shared" si="2"/>
        <v>-1528.7777859619614</v>
      </c>
      <c r="N23">
        <f t="shared" si="5"/>
        <v>474.30990646064765</v>
      </c>
      <c r="O23" cm="1">
        <f t="array" ref="O23">EXP(SUMPRODUCT(TRANSPOSE(B$3:B$9),D23:J23))</f>
        <v>0.97845747242132963</v>
      </c>
      <c r="P23">
        <f t="shared" si="6"/>
        <v>11.629950273041903</v>
      </c>
      <c r="Q23" cm="1">
        <f t="array" ref="Q23">EXP(SUMPRODUCT(TRANSPOSE(F$3:F$9),D23:J23))</f>
        <v>1.0008186237624632</v>
      </c>
      <c r="R23">
        <f t="shared" si="7"/>
        <v>408.4220067261918</v>
      </c>
      <c r="S23">
        <f t="shared" si="3"/>
        <v>0.28434593310123207</v>
      </c>
    </row>
    <row r="24" spans="1:19" x14ac:dyDescent="0.2">
      <c r="A24" s="1">
        <v>45282</v>
      </c>
      <c r="B24">
        <f t="shared" si="8"/>
        <v>8</v>
      </c>
      <c r="C24">
        <v>491</v>
      </c>
      <c r="D24">
        <f>0</f>
        <v>0</v>
      </c>
      <c r="E24">
        <f>1</f>
        <v>1</v>
      </c>
      <c r="F24">
        <f>0</f>
        <v>0</v>
      </c>
      <c r="G24">
        <f>0</f>
        <v>0</v>
      </c>
      <c r="H24">
        <v>0</v>
      </c>
      <c r="I24">
        <f>0</f>
        <v>0</v>
      </c>
      <c r="J24" s="3">
        <v>-8.6054566999999998E-2</v>
      </c>
      <c r="K24">
        <f t="shared" si="4"/>
        <v>9.679945748520008E-2</v>
      </c>
      <c r="L24">
        <f t="shared" si="9"/>
        <v>1.2037817389745506E-2</v>
      </c>
      <c r="M24">
        <f t="shared" si="2"/>
        <v>-2170.0737485089562</v>
      </c>
      <c r="N24">
        <f t="shared" si="5"/>
        <v>552.32614319347306</v>
      </c>
      <c r="O24" cm="1">
        <f t="array" ref="O24">EXP(SUMPRODUCT(TRANSPOSE(B$3:B$9),D24:J24))</f>
        <v>0.78463684519547816</v>
      </c>
      <c r="P24">
        <f t="shared" si="6"/>
        <v>13.670002394692055</v>
      </c>
      <c r="Q24" cm="1">
        <f t="array" ref="Q24">EXP(SUMPRODUCT(TRANSPOSE(F$3:F$9),D24:J24))</f>
        <v>2.5509500469844659</v>
      </c>
      <c r="R24">
        <f t="shared" si="7"/>
        <v>601.89086948727527</v>
      </c>
      <c r="S24">
        <f t="shared" si="3"/>
        <v>0.22584698469913497</v>
      </c>
    </row>
    <row r="25" spans="1:19" x14ac:dyDescent="0.2">
      <c r="A25" s="1">
        <v>45283</v>
      </c>
      <c r="B25">
        <f t="shared" si="8"/>
        <v>9</v>
      </c>
      <c r="C25">
        <v>532</v>
      </c>
      <c r="D25">
        <f>0</f>
        <v>0</v>
      </c>
      <c r="E25" s="3">
        <f>0</f>
        <v>0</v>
      </c>
      <c r="F25">
        <f>1</f>
        <v>1</v>
      </c>
      <c r="G25">
        <f>0</f>
        <v>0</v>
      </c>
      <c r="H25">
        <v>0</v>
      </c>
      <c r="I25">
        <f>0</f>
        <v>0</v>
      </c>
      <c r="J25" s="3">
        <v>6.9181122999999997E-2</v>
      </c>
      <c r="K25">
        <f t="shared" si="4"/>
        <v>0.11094859966391769</v>
      </c>
      <c r="L25">
        <f t="shared" si="9"/>
        <v>1.4149142178717614E-2</v>
      </c>
      <c r="M25">
        <f t="shared" si="2"/>
        <v>-2265.3098810359411</v>
      </c>
      <c r="N25">
        <f t="shared" si="5"/>
        <v>552.37202300646982</v>
      </c>
      <c r="O25" cm="1">
        <f t="array" ref="O25">EXP(SUMPRODUCT(TRANSPOSE(B$3:B$9),D25:J25))</f>
        <v>3.695626909663515E-4</v>
      </c>
      <c r="P25">
        <f t="shared" si="6"/>
        <v>18.193282883572021</v>
      </c>
      <c r="Q25" cm="1">
        <f t="array" ref="Q25">EXP(SUMPRODUCT(TRANSPOSE(F$3:F$9),D25:J25))</f>
        <v>5.708204349986449</v>
      </c>
      <c r="R25">
        <f t="shared" si="7"/>
        <v>707.45710893588068</v>
      </c>
      <c r="S25">
        <f t="shared" si="3"/>
        <v>0.32980659574413662</v>
      </c>
    </row>
    <row r="26" spans="1:19" x14ac:dyDescent="0.2">
      <c r="A26" s="1">
        <v>45284</v>
      </c>
      <c r="B26">
        <f t="shared" si="8"/>
        <v>10</v>
      </c>
      <c r="C26">
        <v>344</v>
      </c>
      <c r="D26">
        <f>0</f>
        <v>0</v>
      </c>
      <c r="E26">
        <v>0</v>
      </c>
      <c r="F26">
        <f>0</f>
        <v>0</v>
      </c>
      <c r="G26">
        <f>1</f>
        <v>1</v>
      </c>
      <c r="H26">
        <v>0</v>
      </c>
      <c r="I26">
        <v>1</v>
      </c>
      <c r="J26" s="3">
        <v>6.9181122999999997E-2</v>
      </c>
      <c r="K26">
        <f t="shared" si="4"/>
        <v>0.11863944144159359</v>
      </c>
      <c r="L26">
        <f t="shared" si="9"/>
        <v>7.6908417776758997E-3</v>
      </c>
      <c r="M26">
        <f t="shared" si="2"/>
        <v>-1674.4974129062869</v>
      </c>
      <c r="N26">
        <f t="shared" si="5"/>
        <v>677.11383551634924</v>
      </c>
      <c r="O26" cm="1">
        <f t="array" ref="O26">EXP(SUMPRODUCT(TRANSPOSE(B$3:B$9),D26:J26))</f>
        <v>0.82485851364079898</v>
      </c>
      <c r="P26">
        <f t="shared" si="6"/>
        <v>18.193282883572021</v>
      </c>
      <c r="Q26" cm="1">
        <f t="array" ref="Q26">EXP(SUMPRODUCT(TRANSPOSE(F$3:F$9),D26:J26))</f>
        <v>1.344393722535796E-64</v>
      </c>
      <c r="R26">
        <f t="shared" si="7"/>
        <v>384.54208888379497</v>
      </c>
      <c r="S26">
        <f t="shared" si="3"/>
        <v>0.11785490954591563</v>
      </c>
    </row>
    <row r="27" spans="1:19" x14ac:dyDescent="0.2">
      <c r="A27" s="1">
        <v>45285</v>
      </c>
      <c r="B27">
        <f t="shared" si="8"/>
        <v>11</v>
      </c>
      <c r="C27">
        <v>757</v>
      </c>
      <c r="D27">
        <f>0</f>
        <v>0</v>
      </c>
      <c r="E27">
        <v>0</v>
      </c>
      <c r="F27">
        <f>0</f>
        <v>0</v>
      </c>
      <c r="G27">
        <f>0</f>
        <v>0</v>
      </c>
      <c r="H27">
        <v>1</v>
      </c>
      <c r="I27">
        <f>0</f>
        <v>0</v>
      </c>
      <c r="J27" s="3">
        <v>0.146798968</v>
      </c>
      <c r="K27">
        <f t="shared" si="4"/>
        <v>0.13336756130623983</v>
      </c>
      <c r="L27">
        <f t="shared" si="9"/>
        <v>1.4728119864646241E-2</v>
      </c>
      <c r="M27">
        <f t="shared" si="2"/>
        <v>-3193.0234992723931</v>
      </c>
      <c r="N27">
        <f t="shared" si="5"/>
        <v>792.85103108462647</v>
      </c>
      <c r="O27" cm="1">
        <f t="array" ref="O27">EXP(SUMPRODUCT(TRANSPOSE(B$3:B$9),D27:J27))</f>
        <v>0.64078821843256906</v>
      </c>
      <c r="P27">
        <f t="shared" si="6"/>
        <v>21.038579747347001</v>
      </c>
      <c r="Q27" cm="1">
        <f t="array" ref="Q27">EXP(SUMPRODUCT(TRANSPOSE(F$3:F$9),D27:J27))</f>
        <v>3.6466926583970576</v>
      </c>
      <c r="R27">
        <f t="shared" si="7"/>
        <v>736.40599323231208</v>
      </c>
      <c r="S27">
        <f t="shared" si="3"/>
        <v>2.72047645544094E-2</v>
      </c>
    </row>
    <row r="28" spans="1:19" x14ac:dyDescent="0.2">
      <c r="A28" s="1">
        <v>45286</v>
      </c>
      <c r="B28">
        <f t="shared" si="8"/>
        <v>12</v>
      </c>
      <c r="C28">
        <v>679</v>
      </c>
      <c r="D28">
        <f>0</f>
        <v>0</v>
      </c>
      <c r="E28">
        <v>0</v>
      </c>
      <c r="F28">
        <f>0</f>
        <v>0</v>
      </c>
      <c r="G28">
        <f>0</f>
        <v>0</v>
      </c>
      <c r="H28">
        <v>0</v>
      </c>
      <c r="I28">
        <f>0</f>
        <v>0</v>
      </c>
      <c r="J28" s="3">
        <v>0.30203465800000001</v>
      </c>
      <c r="K28">
        <f t="shared" si="4"/>
        <v>0.14627567133886421</v>
      </c>
      <c r="L28">
        <f t="shared" si="9"/>
        <v>1.2908110032624376E-2</v>
      </c>
      <c r="M28">
        <f t="shared" si="2"/>
        <v>-2953.5817472285266</v>
      </c>
      <c r="N28">
        <f t="shared" si="5"/>
        <v>1013.8163482954319</v>
      </c>
      <c r="O28" cm="1">
        <f t="array" ref="O28">EXP(SUMPRODUCT(TRANSPOSE(B$3:B$9),D28:J28))</f>
        <v>1.0410066576510628</v>
      </c>
      <c r="P28">
        <f t="shared" si="6"/>
        <v>21.812467425709126</v>
      </c>
      <c r="Q28" cm="1">
        <f t="array" ref="Q28">EXP(SUMPRODUCT(TRANSPOSE(F$3:F$9),D28:J28))</f>
        <v>0.99849110131011376</v>
      </c>
      <c r="R28">
        <f t="shared" si="7"/>
        <v>645.40550163121884</v>
      </c>
      <c r="S28">
        <f t="shared" si="3"/>
        <v>4.9476433532814668E-2</v>
      </c>
    </row>
    <row r="29" spans="1:19" x14ac:dyDescent="0.2">
      <c r="A29" s="1">
        <v>45287</v>
      </c>
      <c r="B29">
        <f t="shared" si="8"/>
        <v>13</v>
      </c>
      <c r="C29">
        <v>616</v>
      </c>
      <c r="D29">
        <f>0</f>
        <v>0</v>
      </c>
      <c r="E29">
        <v>0</v>
      </c>
      <c r="F29">
        <f>0</f>
        <v>0</v>
      </c>
      <c r="G29">
        <f>0</f>
        <v>0</v>
      </c>
      <c r="H29">
        <v>0</v>
      </c>
      <c r="I29">
        <f>0</f>
        <v>0</v>
      </c>
      <c r="J29" s="3">
        <v>1.1558309550000001</v>
      </c>
      <c r="K29">
        <f t="shared" si="4"/>
        <v>0.15970535341443609</v>
      </c>
      <c r="L29">
        <f t="shared" si="9"/>
        <v>1.342968207557188E-2</v>
      </c>
      <c r="M29">
        <f t="shared" si="2"/>
        <v>-2655.1373719222302</v>
      </c>
      <c r="N29">
        <f t="shared" si="5"/>
        <v>1300.8480603367352</v>
      </c>
      <c r="O29" cm="1">
        <f t="array" ref="O29">EXP(SUMPRODUCT(TRANSPOSE(B$3:B$9),D29:J29))</f>
        <v>1.1662491861602289</v>
      </c>
      <c r="P29">
        <f t="shared" si="6"/>
        <v>22.578365972846619</v>
      </c>
      <c r="Q29" cm="1">
        <f t="array" ref="Q29">EXP(SUMPRODUCT(TRANSPOSE(F$3:F$9),D29:J29))</f>
        <v>0.99423802631159364</v>
      </c>
      <c r="R29">
        <f t="shared" si="7"/>
        <v>671.48410377859398</v>
      </c>
      <c r="S29">
        <f t="shared" si="3"/>
        <v>9.0071597043172039E-2</v>
      </c>
    </row>
    <row r="30" spans="1:19" x14ac:dyDescent="0.2">
      <c r="A30" s="1">
        <v>45288</v>
      </c>
      <c r="B30">
        <f t="shared" si="8"/>
        <v>14</v>
      </c>
      <c r="C30">
        <v>605</v>
      </c>
      <c r="D30">
        <f>0</f>
        <v>0</v>
      </c>
      <c r="E30">
        <v>0</v>
      </c>
      <c r="F30">
        <f>0</f>
        <v>0</v>
      </c>
      <c r="G30">
        <f>0</f>
        <v>0</v>
      </c>
      <c r="H30">
        <v>0</v>
      </c>
      <c r="I30">
        <f>0</f>
        <v>0</v>
      </c>
      <c r="J30" s="3">
        <v>0.84535957399999995</v>
      </c>
      <c r="K30">
        <f t="shared" si="4"/>
        <v>0.17148270736433285</v>
      </c>
      <c r="L30">
        <f t="shared" si="9"/>
        <v>1.1777353949896763E-2</v>
      </c>
      <c r="M30">
        <f t="shared" si="2"/>
        <v>-2687.1539326851412</v>
      </c>
      <c r="N30">
        <f t="shared" si="5"/>
        <v>1616.5752296508081</v>
      </c>
      <c r="O30" cm="1">
        <f t="array" ref="O30">EXP(SUMPRODUCT(TRANSPOSE(B$3:B$9),D30:J30))</f>
        <v>1.1190521308105419</v>
      </c>
      <c r="P30">
        <f t="shared" si="6"/>
        <v>23.34114195671588</v>
      </c>
      <c r="Q30" cm="1">
        <f t="array" ref="Q30">EXP(SUMPRODUCT(TRANSPOSE(F$3:F$9),D30:J30))</f>
        <v>0.99578249890712667</v>
      </c>
      <c r="R30">
        <f t="shared" si="7"/>
        <v>588.86769749483813</v>
      </c>
      <c r="S30">
        <f t="shared" si="3"/>
        <v>2.6664962818449378E-2</v>
      </c>
    </row>
    <row r="31" spans="1:19" x14ac:dyDescent="0.2">
      <c r="A31" s="1">
        <v>45289</v>
      </c>
      <c r="B31">
        <f t="shared" si="8"/>
        <v>15</v>
      </c>
      <c r="C31">
        <v>653</v>
      </c>
      <c r="D31">
        <f>0</f>
        <v>0</v>
      </c>
      <c r="E31">
        <f>1</f>
        <v>1</v>
      </c>
      <c r="F31">
        <f>0</f>
        <v>0</v>
      </c>
      <c r="G31">
        <f>0</f>
        <v>0</v>
      </c>
      <c r="H31">
        <v>0</v>
      </c>
      <c r="I31">
        <f>0</f>
        <v>0</v>
      </c>
      <c r="J31" s="3">
        <v>0.69012388400000002</v>
      </c>
      <c r="K31">
        <f t="shared" si="4"/>
        <v>0.18330087322828889</v>
      </c>
      <c r="L31">
        <f t="shared" si="9"/>
        <v>1.1818165863956037E-2</v>
      </c>
      <c r="M31">
        <f t="shared" si="2"/>
        <v>-2898.090695698108</v>
      </c>
      <c r="N31">
        <f t="shared" si="5"/>
        <v>1895.2308688778826</v>
      </c>
      <c r="O31" cm="1">
        <f t="array" ref="O31">EXP(SUMPRODUCT(TRANSPOSE(B$3:B$9),D31:J31))</f>
        <v>0.87000407306593641</v>
      </c>
      <c r="P31">
        <f t="shared" si="6"/>
        <v>25.27745702710153</v>
      </c>
      <c r="Q31" cm="1">
        <f t="array" ref="Q31">EXP(SUMPRODUCT(TRANSPOSE(F$3:F$9),D31:J31))</f>
        <v>2.5410701522186407</v>
      </c>
      <c r="R31">
        <f t="shared" si="7"/>
        <v>590.90829319780187</v>
      </c>
      <c r="S31">
        <f t="shared" si="3"/>
        <v>9.50868404321564E-2</v>
      </c>
    </row>
    <row r="32" spans="1:19" x14ac:dyDescent="0.2">
      <c r="A32" s="1">
        <v>45290</v>
      </c>
      <c r="B32">
        <f t="shared" si="8"/>
        <v>16</v>
      </c>
      <c r="C32">
        <v>654</v>
      </c>
      <c r="D32">
        <f>0</f>
        <v>0</v>
      </c>
      <c r="E32" s="3">
        <f>0</f>
        <v>0</v>
      </c>
      <c r="F32">
        <f>1</f>
        <v>1</v>
      </c>
      <c r="G32">
        <f>0</f>
        <v>0</v>
      </c>
      <c r="H32">
        <v>0</v>
      </c>
      <c r="I32">
        <f>0</f>
        <v>0</v>
      </c>
      <c r="J32" s="3">
        <v>0.69012388400000002</v>
      </c>
      <c r="K32">
        <f t="shared" si="4"/>
        <v>0.19404231334426583</v>
      </c>
      <c r="L32">
        <f t="shared" si="9"/>
        <v>1.0741440115976941E-2</v>
      </c>
      <c r="M32">
        <f t="shared" si="2"/>
        <v>-2965.0045558612965</v>
      </c>
      <c r="N32">
        <f t="shared" si="5"/>
        <v>1895.3755889266945</v>
      </c>
      <c r="O32" cm="1">
        <f t="array" ref="O32">EXP(SUMPRODUCT(TRANSPOSE(B$3:B$9),D32:J32))</f>
        <v>4.0139336656436897E-4</v>
      </c>
      <c r="P32">
        <f t="shared" si="6"/>
        <v>29.592541258120889</v>
      </c>
      <c r="Q32" cm="1">
        <f t="array" ref="Q32">EXP(SUMPRODUCT(TRANSPOSE(F$3:F$9),D32:J32))</f>
        <v>5.6905110722155525</v>
      </c>
      <c r="R32">
        <f t="shared" si="7"/>
        <v>537.07200579884704</v>
      </c>
      <c r="S32">
        <f t="shared" si="3"/>
        <v>0.17878898195894946</v>
      </c>
    </row>
    <row r="33" spans="1:19" x14ac:dyDescent="0.2">
      <c r="A33" s="1">
        <v>45291</v>
      </c>
      <c r="B33">
        <f t="shared" si="8"/>
        <v>17</v>
      </c>
      <c r="C33">
        <v>394</v>
      </c>
      <c r="D33">
        <f>0</f>
        <v>0</v>
      </c>
      <c r="E33">
        <v>0</v>
      </c>
      <c r="F33">
        <f>0</f>
        <v>0</v>
      </c>
      <c r="G33">
        <f>1</f>
        <v>1</v>
      </c>
      <c r="H33">
        <v>0</v>
      </c>
      <c r="I33">
        <v>1</v>
      </c>
      <c r="J33" s="3">
        <v>1.078213109</v>
      </c>
      <c r="K33">
        <f t="shared" si="4"/>
        <v>0.2010040736320679</v>
      </c>
      <c r="L33">
        <f t="shared" si="9"/>
        <v>6.9617602878020712E-3</v>
      </c>
      <c r="M33">
        <f t="shared" si="2"/>
        <v>-1957.1252311495252</v>
      </c>
      <c r="N33">
        <f t="shared" si="5"/>
        <v>2275.4289384790372</v>
      </c>
      <c r="O33" cm="1">
        <f t="array" ref="O33">EXP(SUMPRODUCT(TRANSPOSE(B$3:B$9),D33:J33))</f>
        <v>0.94338252116353294</v>
      </c>
      <c r="P33">
        <f t="shared" si="6"/>
        <v>29.592541258120889</v>
      </c>
      <c r="Q33" cm="1">
        <f t="array" ref="Q33">EXP(SUMPRODUCT(TRANSPOSE(F$3:F$9),D33:J33))</f>
        <v>1.3376287258880779E-64</v>
      </c>
      <c r="R33">
        <f t="shared" si="7"/>
        <v>348.08801439010358</v>
      </c>
      <c r="S33">
        <f t="shared" si="3"/>
        <v>0.11652788225862035</v>
      </c>
    </row>
    <row r="34" spans="1:19" x14ac:dyDescent="0.2">
      <c r="A34" s="1">
        <v>45292</v>
      </c>
      <c r="B34">
        <f t="shared" si="8"/>
        <v>18</v>
      </c>
      <c r="C34">
        <v>502</v>
      </c>
      <c r="D34">
        <f>0</f>
        <v>0</v>
      </c>
      <c r="E34">
        <v>0</v>
      </c>
      <c r="F34">
        <f>0</f>
        <v>0</v>
      </c>
      <c r="G34">
        <f>0</f>
        <v>0</v>
      </c>
      <c r="H34">
        <v>1</v>
      </c>
      <c r="I34">
        <f>0</f>
        <v>0</v>
      </c>
      <c r="J34" s="3">
        <v>0.30203465800000001</v>
      </c>
      <c r="K34">
        <f t="shared" si="4"/>
        <v>0.21140718316047533</v>
      </c>
      <c r="L34">
        <f t="shared" si="9"/>
        <v>1.0403109528407423E-2</v>
      </c>
      <c r="M34">
        <f t="shared" si="2"/>
        <v>-2291.9565632529393</v>
      </c>
      <c r="N34">
        <f t="shared" si="5"/>
        <v>2567.9818594261787</v>
      </c>
      <c r="O34" cm="1">
        <f t="array" ref="O34">EXP(SUMPRODUCT(TRANSPOSE(B$3:B$9),D34:J34))</f>
        <v>0.65416158308289385</v>
      </c>
      <c r="P34">
        <f t="shared" si="6"/>
        <v>32.331213365101796</v>
      </c>
      <c r="Q34" cm="1">
        <f t="array" ref="Q34">EXP(SUMPRODUCT(TRANSPOSE(F$3:F$9),D34:J34))</f>
        <v>3.6438635252930132</v>
      </c>
      <c r="R34">
        <f t="shared" si="7"/>
        <v>520.15547642037109</v>
      </c>
      <c r="S34">
        <f t="shared" si="3"/>
        <v>3.6166287689982243E-2</v>
      </c>
    </row>
    <row r="35" spans="1:19" x14ac:dyDescent="0.2">
      <c r="A35" s="1">
        <v>45293</v>
      </c>
      <c r="B35">
        <f t="shared" si="8"/>
        <v>19</v>
      </c>
      <c r="C35">
        <v>348</v>
      </c>
      <c r="D35">
        <f>0</f>
        <v>0</v>
      </c>
      <c r="E35">
        <v>0</v>
      </c>
      <c r="F35">
        <f>0</f>
        <v>0</v>
      </c>
      <c r="G35">
        <f>0</f>
        <v>0</v>
      </c>
      <c r="H35">
        <v>0</v>
      </c>
      <c r="I35">
        <f>0</f>
        <v>0</v>
      </c>
      <c r="J35" s="3">
        <v>0.30203465800000001</v>
      </c>
      <c r="K35">
        <f t="shared" si="4"/>
        <v>0.21820252290750225</v>
      </c>
      <c r="L35">
        <f t="shared" si="9"/>
        <v>6.7953397470269239E-3</v>
      </c>
      <c r="M35">
        <f t="shared" si="2"/>
        <v>-1737.0483451071436</v>
      </c>
      <c r="N35">
        <f t="shared" si="5"/>
        <v>3081.8067376084946</v>
      </c>
      <c r="O35" cm="1">
        <f t="array" ref="O35">EXP(SUMPRODUCT(TRANSPOSE(B$3:B$9),D35:J35))</f>
        <v>1.0410066576510628</v>
      </c>
      <c r="P35">
        <f t="shared" si="6"/>
        <v>33.07861620797776</v>
      </c>
      <c r="Q35" cm="1">
        <f t="array" ref="Q35">EXP(SUMPRODUCT(TRANSPOSE(F$3:F$9),D35:J35))</f>
        <v>0.99849110131011376</v>
      </c>
      <c r="R35">
        <f t="shared" si="7"/>
        <v>339.76698735134619</v>
      </c>
      <c r="S35">
        <f t="shared" si="3"/>
        <v>2.3658082323717852E-2</v>
      </c>
    </row>
    <row r="36" spans="1:19" x14ac:dyDescent="0.2">
      <c r="A36" s="1">
        <v>45294</v>
      </c>
      <c r="B36">
        <f t="shared" si="8"/>
        <v>20</v>
      </c>
      <c r="C36">
        <v>238</v>
      </c>
      <c r="D36">
        <f>0</f>
        <v>0</v>
      </c>
      <c r="E36">
        <v>0</v>
      </c>
      <c r="F36">
        <f>0</f>
        <v>0</v>
      </c>
      <c r="G36">
        <f>0</f>
        <v>0</v>
      </c>
      <c r="H36">
        <v>0</v>
      </c>
      <c r="I36">
        <f>0</f>
        <v>0</v>
      </c>
      <c r="J36" s="3">
        <v>-0.24129025800000001</v>
      </c>
      <c r="K36">
        <f t="shared" si="4"/>
        <v>0.22325447981470953</v>
      </c>
      <c r="L36">
        <f t="shared" si="9"/>
        <v>5.0519569072072779E-3</v>
      </c>
      <c r="M36">
        <f t="shared" si="2"/>
        <v>-1258.5391458420581</v>
      </c>
      <c r="N36">
        <f t="shared" si="5"/>
        <v>3606.6207741517919</v>
      </c>
      <c r="O36" cm="1">
        <f t="array" ref="O36">EXP(SUMPRODUCT(TRANSPOSE(B$3:B$9),D36:J36))</f>
        <v>0.96840426950342762</v>
      </c>
      <c r="P36">
        <f t="shared" si="6"/>
        <v>33.825168405354894</v>
      </c>
      <c r="Q36" cm="1">
        <f t="array" ref="Q36">EXP(SUMPRODUCT(TRANSPOSE(F$3:F$9),D36:J36))</f>
        <v>1.0012070713129386</v>
      </c>
      <c r="R36">
        <f t="shared" si="7"/>
        <v>252.59784536036389</v>
      </c>
      <c r="S36">
        <f t="shared" si="3"/>
        <v>6.1335484707411306E-2</v>
      </c>
    </row>
    <row r="37" spans="1:19" x14ac:dyDescent="0.2">
      <c r="A37" s="1">
        <v>45295</v>
      </c>
      <c r="B37">
        <f t="shared" si="8"/>
        <v>21</v>
      </c>
      <c r="C37">
        <v>204</v>
      </c>
      <c r="D37">
        <f>0</f>
        <v>0</v>
      </c>
      <c r="E37">
        <v>0</v>
      </c>
      <c r="F37">
        <f>0</f>
        <v>0</v>
      </c>
      <c r="G37">
        <f>0</f>
        <v>0</v>
      </c>
      <c r="H37">
        <v>0</v>
      </c>
      <c r="I37">
        <f>0</f>
        <v>0</v>
      </c>
      <c r="J37" s="3">
        <v>-0.39652594800000002</v>
      </c>
      <c r="K37">
        <f t="shared" si="4"/>
        <v>0.2272003742717344</v>
      </c>
      <c r="L37">
        <f t="shared" si="9"/>
        <v>3.9458944570248677E-3</v>
      </c>
      <c r="M37">
        <f t="shared" si="2"/>
        <v>-1129.1562421873314</v>
      </c>
      <c r="N37">
        <f t="shared" si="5"/>
        <v>4168.4346999897889</v>
      </c>
      <c r="O37" cm="1">
        <f t="array" ref="O37">EXP(SUMPRODUCT(TRANSPOSE(B$3:B$9),D37:J37))</f>
        <v>0.94860667857189207</v>
      </c>
      <c r="P37">
        <f t="shared" si="6"/>
        <v>34.569569064923897</v>
      </c>
      <c r="Q37" cm="1">
        <f t="array" ref="Q37">EXP(SUMPRODUCT(TRANSPOSE(F$3:F$9),D37:J37))</f>
        <v>1.0019844187766385</v>
      </c>
      <c r="R37">
        <f t="shared" si="7"/>
        <v>197.29472285124339</v>
      </c>
      <c r="S37">
        <f t="shared" si="3"/>
        <v>3.2869005631159839E-2</v>
      </c>
    </row>
    <row r="38" spans="1:19" x14ac:dyDescent="0.2">
      <c r="A38" s="1">
        <v>45296</v>
      </c>
      <c r="B38">
        <f t="shared" si="8"/>
        <v>22</v>
      </c>
      <c r="C38">
        <v>326</v>
      </c>
      <c r="D38">
        <f>0</f>
        <v>0</v>
      </c>
      <c r="E38">
        <f>1</f>
        <v>1</v>
      </c>
      <c r="F38">
        <f>0</f>
        <v>0</v>
      </c>
      <c r="G38">
        <f>0</f>
        <v>0</v>
      </c>
      <c r="H38">
        <v>0</v>
      </c>
      <c r="I38">
        <f>0</f>
        <v>0</v>
      </c>
      <c r="J38" s="3">
        <v>-0.47414379299999998</v>
      </c>
      <c r="K38">
        <f t="shared" si="4"/>
        <v>0.23249914169758612</v>
      </c>
      <c r="L38">
        <f t="shared" si="9"/>
        <v>5.2987674258517248E-3</v>
      </c>
      <c r="M38">
        <f t="shared" si="2"/>
        <v>-1708.3316212015927</v>
      </c>
      <c r="N38">
        <f t="shared" si="5"/>
        <v>4648.6876791301229</v>
      </c>
      <c r="O38" cm="1">
        <f t="array" ref="O38">EXP(SUMPRODUCT(TRANSPOSE(B$3:B$9),D38:J38))</f>
        <v>0.74514776649974901</v>
      </c>
      <c r="P38">
        <f t="shared" si="6"/>
        <v>36.461806782156174</v>
      </c>
      <c r="Q38" cm="1">
        <f t="array" ref="Q38">EXP(SUMPRODUCT(TRANSPOSE(F$3:F$9),D38:J38))</f>
        <v>2.5559043902511891</v>
      </c>
      <c r="R38">
        <f t="shared" si="7"/>
        <v>264.93837129258623</v>
      </c>
      <c r="S38">
        <f t="shared" si="3"/>
        <v>0.18730560953194408</v>
      </c>
    </row>
    <row r="39" spans="1:19" x14ac:dyDescent="0.2">
      <c r="A39" s="1">
        <v>45297</v>
      </c>
      <c r="B39">
        <f t="shared" si="8"/>
        <v>23</v>
      </c>
      <c r="C39">
        <v>464</v>
      </c>
      <c r="D39">
        <f>0</f>
        <v>0</v>
      </c>
      <c r="E39" s="3">
        <f>0</f>
        <v>0</v>
      </c>
      <c r="F39">
        <f>1</f>
        <v>1</v>
      </c>
      <c r="G39">
        <f>0</f>
        <v>0</v>
      </c>
      <c r="H39">
        <v>0</v>
      </c>
      <c r="I39">
        <f>0</f>
        <v>0</v>
      </c>
      <c r="J39" s="3">
        <v>-8.6054566999999998E-2</v>
      </c>
      <c r="K39">
        <f t="shared" si="4"/>
        <v>0.24090827260189124</v>
      </c>
      <c r="L39">
        <f t="shared" si="9"/>
        <v>8.4091309043051177E-3</v>
      </c>
      <c r="M39">
        <f t="shared" si="2"/>
        <v>-2217.1948381038123</v>
      </c>
      <c r="N39">
        <f t="shared" si="5"/>
        <v>4648.940607371761</v>
      </c>
      <c r="O39" cm="1">
        <f t="array" ref="O39">EXP(SUMPRODUCT(TRANSPOSE(B$3:B$9),D39:J39))</f>
        <v>3.6200752912979658E-4</v>
      </c>
      <c r="P39">
        <f t="shared" si="6"/>
        <v>40.677042568828789</v>
      </c>
      <c r="Q39" cm="1">
        <f t="array" ref="Q39">EXP(SUMPRODUCT(TRANSPOSE(F$3:F$9),D39:J39))</f>
        <v>5.7126362585305248</v>
      </c>
      <c r="R39">
        <f t="shared" si="7"/>
        <v>420.45654521525586</v>
      </c>
      <c r="S39">
        <f t="shared" si="3"/>
        <v>9.3843652553327897E-2</v>
      </c>
    </row>
    <row r="40" spans="1:19" x14ac:dyDescent="0.2">
      <c r="A40" s="1">
        <v>45298</v>
      </c>
      <c r="B40">
        <f t="shared" si="8"/>
        <v>24</v>
      </c>
      <c r="C40">
        <v>275</v>
      </c>
      <c r="D40">
        <f>0</f>
        <v>0</v>
      </c>
      <c r="E40">
        <v>0</v>
      </c>
      <c r="F40">
        <f>0</f>
        <v>0</v>
      </c>
      <c r="G40">
        <f>1</f>
        <v>1</v>
      </c>
      <c r="H40">
        <v>0</v>
      </c>
      <c r="I40">
        <f>0</f>
        <v>0</v>
      </c>
      <c r="J40" s="3">
        <v>0.69012388400000002</v>
      </c>
      <c r="K40">
        <f t="shared" si="4"/>
        <v>0.24812944850586213</v>
      </c>
      <c r="L40">
        <f t="shared" si="9"/>
        <v>7.2211759039708945E-3</v>
      </c>
      <c r="M40">
        <f t="shared" si="2"/>
        <v>-1355.952804732045</v>
      </c>
      <c r="N40">
        <f t="shared" si="5"/>
        <v>6687.352992750838</v>
      </c>
      <c r="O40" cm="1">
        <f t="array" ref="O40">EXP(SUMPRODUCT(TRANSPOSE(B$3:B$9),D40:J40))</f>
        <v>2.7007499835428752</v>
      </c>
      <c r="P40">
        <f t="shared" si="6"/>
        <v>43.400144136486077</v>
      </c>
      <c r="Q40" cm="1">
        <f t="array" ref="Q40">EXP(SUMPRODUCT(TRANSPOSE(F$3:F$9),D40:J40))</f>
        <v>3.7022132205597256</v>
      </c>
      <c r="R40">
        <f t="shared" si="7"/>
        <v>361.05879519854471</v>
      </c>
      <c r="S40">
        <f t="shared" si="3"/>
        <v>0.31294107344925348</v>
      </c>
    </row>
    <row r="41" spans="1:19" x14ac:dyDescent="0.2">
      <c r="A41" s="1">
        <v>45299</v>
      </c>
      <c r="B41">
        <f t="shared" si="8"/>
        <v>25</v>
      </c>
      <c r="C41">
        <v>71</v>
      </c>
      <c r="D41">
        <f>0</f>
        <v>0</v>
      </c>
      <c r="E41">
        <v>0</v>
      </c>
      <c r="F41">
        <f>0</f>
        <v>0</v>
      </c>
      <c r="G41">
        <f>0</f>
        <v>0</v>
      </c>
      <c r="H41">
        <v>0</v>
      </c>
      <c r="I41">
        <f>0</f>
        <v>0</v>
      </c>
      <c r="J41" s="3">
        <v>6.123373043</v>
      </c>
      <c r="K41">
        <f t="shared" si="4"/>
        <v>0.24979047999182744</v>
      </c>
      <c r="L41">
        <f t="shared" si="9"/>
        <v>1.661031485965303E-3</v>
      </c>
      <c r="M41">
        <f t="shared" si="2"/>
        <v>-454.42247096756819</v>
      </c>
      <c r="N41">
        <f t="shared" si="5"/>
        <v>8522.9884540404182</v>
      </c>
      <c r="O41" cm="1">
        <f t="array" ref="O41">EXP(SUMPRODUCT(TRANSPOSE(B$3:B$9),D41:J41))</f>
        <v>2.2586446853113511</v>
      </c>
      <c r="P41">
        <f t="shared" si="6"/>
        <v>44.111327574651263</v>
      </c>
      <c r="Q41" cm="1">
        <f t="array" ref="Q41">EXP(SUMPRODUCT(TRANSPOSE(F$3:F$9),D41:J41))</f>
        <v>0.96984973978653077</v>
      </c>
      <c r="R41">
        <f t="shared" si="7"/>
        <v>83.051574298265152</v>
      </c>
      <c r="S41">
        <f t="shared" si="3"/>
        <v>0.16974048307415707</v>
      </c>
    </row>
    <row r="42" spans="1:19" x14ac:dyDescent="0.2">
      <c r="A42" s="1">
        <v>45300</v>
      </c>
      <c r="B42">
        <f t="shared" si="8"/>
        <v>26</v>
      </c>
      <c r="C42">
        <v>84</v>
      </c>
      <c r="D42">
        <f>0</f>
        <v>0</v>
      </c>
      <c r="E42">
        <v>0</v>
      </c>
      <c r="F42">
        <f>0</f>
        <v>0</v>
      </c>
      <c r="G42">
        <f>0</f>
        <v>0</v>
      </c>
      <c r="H42">
        <v>0</v>
      </c>
      <c r="I42">
        <f>0</f>
        <v>0</v>
      </c>
      <c r="J42" s="3">
        <v>3.794837689</v>
      </c>
      <c r="K42">
        <f t="shared" si="4"/>
        <v>0.25113753724812438</v>
      </c>
      <c r="L42">
        <f t="shared" si="9"/>
        <v>1.3470572562969407E-3</v>
      </c>
      <c r="M42">
        <f t="shared" si="2"/>
        <v>-555.22596157782777</v>
      </c>
      <c r="N42">
        <f t="shared" si="5"/>
        <v>9968.6752630500887</v>
      </c>
      <c r="O42" cm="1">
        <f t="array" ref="O42">EXP(SUMPRODUCT(TRANSPOSE(B$3:B$9),D42:J42))</f>
        <v>1.6568765540444432</v>
      </c>
      <c r="P42">
        <f t="shared" si="6"/>
        <v>44.828734127998402</v>
      </c>
      <c r="Q42" cm="1">
        <f t="array" ref="Q42">EXP(SUMPRODUCT(TRANSPOSE(F$3:F$9),D42:J42))</f>
        <v>0.98120635344345941</v>
      </c>
      <c r="R42">
        <f t="shared" si="7"/>
        <v>67.352862814847043</v>
      </c>
      <c r="S42">
        <f t="shared" si="3"/>
        <v>0.19818020458515426</v>
      </c>
    </row>
    <row r="43" spans="1:19" x14ac:dyDescent="0.2">
      <c r="A43" s="1">
        <v>45301</v>
      </c>
      <c r="B43">
        <f t="shared" si="8"/>
        <v>27</v>
      </c>
      <c r="C43">
        <v>59</v>
      </c>
      <c r="D43">
        <f>0</f>
        <v>0</v>
      </c>
      <c r="E43">
        <v>0</v>
      </c>
      <c r="F43">
        <f>0</f>
        <v>0</v>
      </c>
      <c r="G43">
        <f>0</f>
        <v>0</v>
      </c>
      <c r="H43">
        <v>0</v>
      </c>
      <c r="I43">
        <f>0</f>
        <v>0</v>
      </c>
      <c r="J43" s="3">
        <v>1.621538025</v>
      </c>
      <c r="K43">
        <f t="shared" si="4"/>
        <v>0.25242199514345787</v>
      </c>
      <c r="L43">
        <f t="shared" si="9"/>
        <v>1.2844578953334906E-3</v>
      </c>
      <c r="M43">
        <f t="shared" si="2"/>
        <v>-392.78769273802686</v>
      </c>
      <c r="N43">
        <f t="shared" si="5"/>
        <v>11127.842457188784</v>
      </c>
      <c r="O43" cm="1">
        <f t="array" ref="O43">EXP(SUMPRODUCT(TRANSPOSE(B$3:B$9),D43:J43))</f>
        <v>1.24080320436104</v>
      </c>
      <c r="P43">
        <f t="shared" si="6"/>
        <v>45.551938330083459</v>
      </c>
      <c r="Q43" cm="1">
        <f t="array" ref="Q43">EXP(SUMPRODUCT(TRANSPOSE(F$3:F$9),D43:J43))</f>
        <v>0.99192580782433459</v>
      </c>
      <c r="R43">
        <f t="shared" si="7"/>
        <v>64.222894766674528</v>
      </c>
      <c r="S43">
        <f t="shared" si="3"/>
        <v>8.8523640113127605E-2</v>
      </c>
    </row>
    <row r="44" spans="1:19" x14ac:dyDescent="0.2">
      <c r="A44" s="1">
        <v>45302</v>
      </c>
      <c r="B44">
        <f t="shared" si="8"/>
        <v>28</v>
      </c>
      <c r="C44">
        <v>51</v>
      </c>
      <c r="D44">
        <f>0</f>
        <v>0</v>
      </c>
      <c r="E44">
        <v>0</v>
      </c>
      <c r="F44">
        <f>0</f>
        <v>0</v>
      </c>
      <c r="G44">
        <f>0</f>
        <v>0</v>
      </c>
      <c r="H44">
        <v>0</v>
      </c>
      <c r="I44">
        <f>0</f>
        <v>0</v>
      </c>
      <c r="J44" s="3">
        <v>0.45727034799999999</v>
      </c>
      <c r="K44">
        <f t="shared" si="4"/>
        <v>0.2536795739996659</v>
      </c>
      <c r="L44">
        <f t="shared" si="9"/>
        <v>1.2575788562080303E-3</v>
      </c>
      <c r="M44">
        <f t="shared" si="2"/>
        <v>-340.60691441135981</v>
      </c>
      <c r="N44">
        <f t="shared" si="5"/>
        <v>12188.140027406062</v>
      </c>
      <c r="O44" cm="1">
        <f t="array" ref="O44">EXP(SUMPRODUCT(TRANSPOSE(B$3:B$9),D44:J44))</f>
        <v>1.062732652661142</v>
      </c>
      <c r="P44">
        <f t="shared" si="6"/>
        <v>46.277394168212581</v>
      </c>
      <c r="Q44" cm="1">
        <f t="array" ref="Q44">EXP(SUMPRODUCT(TRANSPOSE(F$3:F$9),D44:J44))</f>
        <v>0.99771646398982705</v>
      </c>
      <c r="R44">
        <f t="shared" si="7"/>
        <v>62.878942810401519</v>
      </c>
      <c r="S44">
        <f t="shared" si="3"/>
        <v>0.23292044726277489</v>
      </c>
    </row>
    <row r="45" spans="1:19" x14ac:dyDescent="0.2">
      <c r="A45" s="1">
        <v>45303</v>
      </c>
      <c r="B45">
        <f t="shared" si="8"/>
        <v>29</v>
      </c>
      <c r="C45">
        <v>136</v>
      </c>
      <c r="D45">
        <f>0</f>
        <v>0</v>
      </c>
      <c r="E45">
        <f>1</f>
        <v>1</v>
      </c>
      <c r="F45">
        <f>0</f>
        <v>0</v>
      </c>
      <c r="G45">
        <f>0</f>
        <v>0</v>
      </c>
      <c r="H45">
        <v>0</v>
      </c>
      <c r="I45">
        <f>0</f>
        <v>0</v>
      </c>
      <c r="J45" s="3">
        <v>-8.6054566999999998E-2</v>
      </c>
      <c r="K45">
        <f t="shared" si="4"/>
        <v>0.25679029991953189</v>
      </c>
      <c r="L45">
        <f t="shared" si="9"/>
        <v>3.1107259198659976E-3</v>
      </c>
      <c r="M45">
        <f t="shared" si="2"/>
        <v>-785.11428647808941</v>
      </c>
      <c r="N45">
        <f t="shared" si="5"/>
        <v>13022.23006950486</v>
      </c>
      <c r="O45" cm="1">
        <f t="array" ref="O45">EXP(SUMPRODUCT(TRANSPOSE(B$3:B$9),D45:J45))</f>
        <v>0.78463684519547816</v>
      </c>
      <c r="P45">
        <f t="shared" si="6"/>
        <v>48.127386689434616</v>
      </c>
      <c r="Q45" cm="1">
        <f t="array" ref="Q45">EXP(SUMPRODUCT(TRANSPOSE(F$3:F$9),D45:J45))</f>
        <v>2.5509500469844659</v>
      </c>
      <c r="R45">
        <f t="shared" si="7"/>
        <v>155.53629599329989</v>
      </c>
      <c r="S45">
        <f t="shared" si="3"/>
        <v>0.14364923524485212</v>
      </c>
    </row>
    <row r="46" spans="1:19" x14ac:dyDescent="0.2">
      <c r="A46" s="1">
        <v>45304</v>
      </c>
      <c r="B46">
        <f t="shared" si="8"/>
        <v>30</v>
      </c>
      <c r="C46">
        <v>276</v>
      </c>
      <c r="D46">
        <f>0</f>
        <v>0</v>
      </c>
      <c r="E46" s="3">
        <f>0</f>
        <v>0</v>
      </c>
      <c r="F46">
        <f>1</f>
        <v>1</v>
      </c>
      <c r="G46">
        <f>0</f>
        <v>0</v>
      </c>
      <c r="H46">
        <v>0</v>
      </c>
      <c r="I46">
        <f>0</f>
        <v>0</v>
      </c>
      <c r="J46" s="3">
        <v>6.9181122999999997E-2</v>
      </c>
      <c r="K46">
        <f t="shared" si="4"/>
        <v>0.26332934469946695</v>
      </c>
      <c r="L46">
        <f t="shared" si="9"/>
        <v>6.5390447799350548E-3</v>
      </c>
      <c r="M46">
        <f t="shared" si="2"/>
        <v>-1388.2701143132713</v>
      </c>
      <c r="N46">
        <f t="shared" si="5"/>
        <v>13022.647729751528</v>
      </c>
      <c r="O46" cm="1">
        <f t="array" ref="O46">EXP(SUMPRODUCT(TRANSPOSE(B$3:B$9),D46:J46))</f>
        <v>3.695626909663515E-4</v>
      </c>
      <c r="P46">
        <f t="shared" si="6"/>
        <v>52.256633961702406</v>
      </c>
      <c r="Q46" cm="1">
        <f t="array" ref="Q46">EXP(SUMPRODUCT(TRANSPOSE(F$3:F$9),D46:J46))</f>
        <v>5.708204349986449</v>
      </c>
      <c r="R46">
        <f t="shared" si="7"/>
        <v>326.95223899675273</v>
      </c>
      <c r="S46">
        <f t="shared" si="3"/>
        <v>0.18460956158243741</v>
      </c>
    </row>
    <row r="47" spans="1:19" x14ac:dyDescent="0.2">
      <c r="A47" s="1">
        <v>45305</v>
      </c>
      <c r="B47">
        <f t="shared" si="8"/>
        <v>31</v>
      </c>
      <c r="C47">
        <v>228</v>
      </c>
      <c r="D47">
        <f>0</f>
        <v>0</v>
      </c>
      <c r="E47">
        <v>0</v>
      </c>
      <c r="F47">
        <f>0</f>
        <v>0</v>
      </c>
      <c r="G47">
        <f>1</f>
        <v>1</v>
      </c>
      <c r="H47">
        <v>0</v>
      </c>
      <c r="I47">
        <f>0</f>
        <v>0</v>
      </c>
      <c r="J47" s="3">
        <v>-8.6054566999999998E-2</v>
      </c>
      <c r="K47">
        <f t="shared" si="4"/>
        <v>0.26730045840462541</v>
      </c>
      <c r="L47">
        <f t="shared" si="9"/>
        <v>3.9711137051584577E-3</v>
      </c>
      <c r="M47">
        <f t="shared" si="2"/>
        <v>-1260.5455820855514</v>
      </c>
      <c r="N47">
        <f t="shared" si="5"/>
        <v>15943.241798511972</v>
      </c>
      <c r="O47" cm="1">
        <f t="array" ref="O47">EXP(SUMPRODUCT(TRANSPOSE(B$3:B$9),D47:J47))</f>
        <v>2.4357448572407052</v>
      </c>
      <c r="P47">
        <f t="shared" si="6"/>
        <v>54.938629394678202</v>
      </c>
      <c r="Q47" cm="1">
        <f t="array" ref="Q47">EXP(SUMPRODUCT(TRANSPOSE(F$3:F$9),D47:J47))</f>
        <v>3.7166077373690474</v>
      </c>
      <c r="R47">
        <f t="shared" si="7"/>
        <v>198.55568525792287</v>
      </c>
      <c r="S47">
        <f t="shared" si="3"/>
        <v>0.12914173132489967</v>
      </c>
    </row>
    <row r="48" spans="1:19" x14ac:dyDescent="0.2">
      <c r="A48" s="1">
        <v>45306</v>
      </c>
      <c r="B48">
        <f t="shared" si="8"/>
        <v>32</v>
      </c>
      <c r="C48">
        <v>197</v>
      </c>
      <c r="D48">
        <f>0</f>
        <v>0</v>
      </c>
      <c r="E48">
        <v>0</v>
      </c>
      <c r="F48">
        <f>0</f>
        <v>0</v>
      </c>
      <c r="G48">
        <f>0</f>
        <v>0</v>
      </c>
      <c r="H48">
        <v>1</v>
      </c>
      <c r="I48">
        <f>0</f>
        <v>0</v>
      </c>
      <c r="J48" s="3">
        <v>-0.24129025800000001</v>
      </c>
      <c r="K48">
        <f t="shared" si="4"/>
        <v>0.27099298713615189</v>
      </c>
      <c r="L48">
        <f t="shared" si="9"/>
        <v>3.6925287315264788E-3</v>
      </c>
      <c r="M48">
        <f t="shared" si="2"/>
        <v>-1103.4844212202197</v>
      </c>
      <c r="N48">
        <f t="shared" si="5"/>
        <v>16715.927378017768</v>
      </c>
      <c r="O48" cm="1">
        <f t="array" ref="O48">EXP(SUMPRODUCT(TRANSPOSE(B$3:B$9),D48:J48))</f>
        <v>0.60853873060909602</v>
      </c>
      <c r="P48">
        <f t="shared" si="6"/>
        <v>57.569062471066324</v>
      </c>
      <c r="Q48" cm="1">
        <f t="array" ref="Q48">EXP(SUMPRODUCT(TRANSPOSE(F$3:F$9),D48:J48))</f>
        <v>3.6537751048915679</v>
      </c>
      <c r="R48">
        <f t="shared" si="7"/>
        <v>184.62643657632393</v>
      </c>
      <c r="S48">
        <f t="shared" si="3"/>
        <v>6.2809966617645055E-2</v>
      </c>
    </row>
    <row r="49" spans="1:19" x14ac:dyDescent="0.2">
      <c r="A49" s="1">
        <v>45307</v>
      </c>
      <c r="B49">
        <f t="shared" si="8"/>
        <v>33</v>
      </c>
      <c r="C49">
        <v>64</v>
      </c>
      <c r="D49">
        <f>0</f>
        <v>0</v>
      </c>
      <c r="E49">
        <v>0</v>
      </c>
      <c r="F49">
        <f>0</f>
        <v>0</v>
      </c>
      <c r="G49">
        <f>0</f>
        <v>0</v>
      </c>
      <c r="H49">
        <v>0</v>
      </c>
      <c r="I49">
        <f>0</f>
        <v>0</v>
      </c>
      <c r="J49" s="3">
        <v>-0.551761638</v>
      </c>
      <c r="K49">
        <f t="shared" ref="K49:K80" si="10">$F$10*(1-($B$10*EXP(-B$1*N49))-((1-$B$10)*EXP(-F$1*P49)))</f>
        <v>0.27197092572022236</v>
      </c>
      <c r="L49">
        <f t="shared" si="9"/>
        <v>9.7793858407047018E-4</v>
      </c>
      <c r="M49">
        <f t="shared" ref="M49:M80" si="11">C49*IFERROR(LN(L49),-10000)</f>
        <v>-443.52407599201649</v>
      </c>
      <c r="N49">
        <f t="shared" si="5"/>
        <v>17963.104235370454</v>
      </c>
      <c r="O49" cm="1">
        <f t="array" ref="O49">EXP(SUMPRODUCT(TRANSPOSE(B$3:B$9),D49:J49))</f>
        <v>0.92921382006361763</v>
      </c>
      <c r="P49">
        <f t="shared" si="6"/>
        <v>58.2893231051534</v>
      </c>
      <c r="Q49" cm="1">
        <f t="array" ref="Q49">EXP(SUMPRODUCT(TRANSPOSE(F$3:F$9),D49:J49))</f>
        <v>1.0027623697809009</v>
      </c>
      <c r="R49">
        <f t="shared" si="7"/>
        <v>48.896929203523513</v>
      </c>
      <c r="S49">
        <f t="shared" ref="S49:S80" si="12">ABS(R49-C49)/C49</f>
        <v>0.23598548119494511</v>
      </c>
    </row>
    <row r="50" spans="1:19" x14ac:dyDescent="0.2">
      <c r="A50" s="1">
        <v>45308</v>
      </c>
      <c r="B50">
        <f t="shared" si="8"/>
        <v>34</v>
      </c>
      <c r="C50">
        <v>38</v>
      </c>
      <c r="D50">
        <f>0</f>
        <v>0</v>
      </c>
      <c r="E50">
        <v>0</v>
      </c>
      <c r="F50">
        <f>0</f>
        <v>0</v>
      </c>
      <c r="G50">
        <f>0</f>
        <v>0</v>
      </c>
      <c r="H50">
        <v>0</v>
      </c>
      <c r="I50">
        <f>0</f>
        <v>0</v>
      </c>
      <c r="J50" s="3">
        <v>-0.47414379299999998</v>
      </c>
      <c r="K50">
        <f t="shared" si="10"/>
        <v>0.27293243414121771</v>
      </c>
      <c r="L50">
        <f t="shared" si="9"/>
        <v>9.615084209953495E-4</v>
      </c>
      <c r="M50">
        <f t="shared" si="11"/>
        <v>-263.98627492195544</v>
      </c>
      <c r="N50">
        <f t="shared" ref="N50:N81" si="13">N49+(B50^B$2-B49^B$2)*O50</f>
        <v>19292.887431379597</v>
      </c>
      <c r="O50" cm="1">
        <f t="array" ref="O50">EXP(SUMPRODUCT(TRANSPOSE(B$3:B$9),D50:J50))</f>
        <v>0.93886017890506368</v>
      </c>
      <c r="P50">
        <f t="shared" ref="P50:P81" si="14">P49+(B50^F$2-B49^F$2)*Q50</f>
        <v>59.007708476676321</v>
      </c>
      <c r="Q50" cm="1">
        <f t="array" ref="Q50">EXP(SUMPRODUCT(TRANSPOSE(F$3:F$9),D50:J50))</f>
        <v>1.0023733188069206</v>
      </c>
      <c r="R50">
        <f t="shared" si="7"/>
        <v>48.075421049767478</v>
      </c>
      <c r="S50">
        <f t="shared" si="12"/>
        <v>0.26514265920440733</v>
      </c>
    </row>
    <row r="51" spans="1:19" x14ac:dyDescent="0.2">
      <c r="A51" s="1">
        <v>45309</v>
      </c>
      <c r="B51">
        <f t="shared" si="8"/>
        <v>35</v>
      </c>
      <c r="C51">
        <v>36</v>
      </c>
      <c r="D51">
        <f>0</f>
        <v>0</v>
      </c>
      <c r="E51">
        <v>0</v>
      </c>
      <c r="F51">
        <f>0</f>
        <v>0</v>
      </c>
      <c r="G51">
        <f>0</f>
        <v>0</v>
      </c>
      <c r="H51">
        <v>0</v>
      </c>
      <c r="I51">
        <f>0</f>
        <v>0</v>
      </c>
      <c r="J51" s="3">
        <v>-0.62937948300000002</v>
      </c>
      <c r="K51">
        <f t="shared" si="10"/>
        <v>0.27387900692784123</v>
      </c>
      <c r="L51">
        <f t="shared" si="9"/>
        <v>9.4657278662352295E-4</v>
      </c>
      <c r="M51">
        <f t="shared" si="11"/>
        <v>-250.65585682035723</v>
      </c>
      <c r="N51">
        <f t="shared" si="13"/>
        <v>20665.318555165075</v>
      </c>
      <c r="O51" cm="1">
        <f t="array" ref="O51">EXP(SUMPRODUCT(TRANSPOSE(B$3:B$9),D51:J51))</f>
        <v>0.91966657314638423</v>
      </c>
      <c r="P51">
        <f t="shared" si="14"/>
        <v>59.72510492627584</v>
      </c>
      <c r="Q51" cm="1">
        <f t="array" ref="Q51">EXP(SUMPRODUCT(TRANSPOSE(F$3:F$9),D51:J51))</f>
        <v>1.0031515717571651</v>
      </c>
      <c r="R51">
        <f t="shared" si="7"/>
        <v>47.328639331176149</v>
      </c>
      <c r="S51">
        <f t="shared" si="12"/>
        <v>0.31468442586600415</v>
      </c>
    </row>
    <row r="52" spans="1:19" x14ac:dyDescent="0.2">
      <c r="A52" s="1">
        <v>45310</v>
      </c>
      <c r="B52">
        <f t="shared" si="8"/>
        <v>36</v>
      </c>
      <c r="C52">
        <v>117</v>
      </c>
      <c r="D52">
        <f>0</f>
        <v>0</v>
      </c>
      <c r="E52">
        <f>1</f>
        <v>1</v>
      </c>
      <c r="F52">
        <f>0</f>
        <v>0</v>
      </c>
      <c r="G52">
        <f>0</f>
        <v>0</v>
      </c>
      <c r="H52">
        <v>0</v>
      </c>
      <c r="I52">
        <f>0</f>
        <v>0</v>
      </c>
      <c r="J52" s="3">
        <v>-0.78461517400000003</v>
      </c>
      <c r="K52">
        <f t="shared" si="10"/>
        <v>0.27622940224104797</v>
      </c>
      <c r="L52">
        <f t="shared" si="9"/>
        <v>2.3503953132067434E-3</v>
      </c>
      <c r="M52">
        <f t="shared" si="11"/>
        <v>-708.22109435071968</v>
      </c>
      <c r="N52">
        <f t="shared" si="13"/>
        <v>21787.837641621154</v>
      </c>
      <c r="O52" cm="1">
        <f t="array" ref="O52">EXP(SUMPRODUCT(TRANSPOSE(B$3:B$9),D52:J52))</f>
        <v>0.71499230676050207</v>
      </c>
      <c r="P52">
        <f t="shared" si="14"/>
        <v>61.551954561054622</v>
      </c>
      <c r="Q52" cm="1">
        <f t="array" ref="Q52">EXP(SUMPRODUCT(TRANSPOSE(F$3:F$9),D52:J52))</f>
        <v>2.5598747918885012</v>
      </c>
      <c r="R52">
        <f t="shared" si="7"/>
        <v>117.51976566033717</v>
      </c>
      <c r="S52">
        <f t="shared" si="12"/>
        <v>4.4424415413433435E-3</v>
      </c>
    </row>
    <row r="53" spans="1:19" x14ac:dyDescent="0.2">
      <c r="A53" s="1">
        <v>45311</v>
      </c>
      <c r="B53">
        <f t="shared" si="8"/>
        <v>37</v>
      </c>
      <c r="C53">
        <v>238</v>
      </c>
      <c r="D53">
        <f>0</f>
        <v>0</v>
      </c>
      <c r="E53" s="3">
        <f>0</f>
        <v>0</v>
      </c>
      <c r="F53">
        <f>1</f>
        <v>1</v>
      </c>
      <c r="G53">
        <f>0</f>
        <v>0</v>
      </c>
      <c r="H53">
        <v>0</v>
      </c>
      <c r="I53">
        <f>0</f>
        <v>0</v>
      </c>
      <c r="J53" s="3">
        <v>-0.551761638</v>
      </c>
      <c r="K53">
        <f t="shared" si="10"/>
        <v>0.28117836706987848</v>
      </c>
      <c r="L53">
        <f t="shared" si="9"/>
        <v>4.9489648288305044E-3</v>
      </c>
      <c r="M53">
        <f t="shared" si="11"/>
        <v>-1263.441290242906</v>
      </c>
      <c r="N53">
        <f t="shared" si="13"/>
        <v>21788.398842833551</v>
      </c>
      <c r="O53" cm="1">
        <f t="array" ref="O53">EXP(SUMPRODUCT(TRANSPOSE(B$3:B$9),D53:J53))</f>
        <v>3.4025620234655573E-4</v>
      </c>
      <c r="P53">
        <f t="shared" si="14"/>
        <v>65.629966472053638</v>
      </c>
      <c r="Q53" cm="1">
        <f t="array" ref="Q53">EXP(SUMPRODUCT(TRANSPOSE(F$3:F$9),D53:J53))</f>
        <v>5.7259526407560548</v>
      </c>
      <c r="R53">
        <f t="shared" si="7"/>
        <v>247.44824144152523</v>
      </c>
      <c r="S53">
        <f t="shared" si="12"/>
        <v>3.9698493451786665E-2</v>
      </c>
    </row>
    <row r="54" spans="1:19" x14ac:dyDescent="0.2">
      <c r="A54" s="1">
        <v>45312</v>
      </c>
      <c r="B54">
        <f t="shared" si="8"/>
        <v>38</v>
      </c>
      <c r="C54">
        <v>152</v>
      </c>
      <c r="D54">
        <f>0</f>
        <v>0</v>
      </c>
      <c r="E54">
        <v>0</v>
      </c>
      <c r="F54">
        <f>0</f>
        <v>0</v>
      </c>
      <c r="G54">
        <f>1</f>
        <v>1</v>
      </c>
      <c r="H54">
        <v>0</v>
      </c>
      <c r="I54">
        <f>0</f>
        <v>0</v>
      </c>
      <c r="J54" s="3">
        <v>-0.47414379299999998</v>
      </c>
      <c r="K54">
        <f t="shared" si="10"/>
        <v>0.2841825401218106</v>
      </c>
      <c r="L54">
        <f t="shared" si="9"/>
        <v>3.0041730519321241E-3</v>
      </c>
      <c r="M54">
        <f t="shared" si="11"/>
        <v>-882.77844681489239</v>
      </c>
      <c r="N54">
        <f t="shared" si="13"/>
        <v>25791.156484792235</v>
      </c>
      <c r="O54" cm="1">
        <f t="array" ref="O54">EXP(SUMPRODUCT(TRANSPOSE(B$3:B$9),D54:J54))</f>
        <v>2.3131590763928367</v>
      </c>
      <c r="P54">
        <f t="shared" si="14"/>
        <v>68.276824541589889</v>
      </c>
      <c r="Q54" cm="1">
        <f t="array" ref="Q54">EXP(SUMPRODUCT(TRANSPOSE(F$3:F$9),D54:J54))</f>
        <v>3.7238259698626432</v>
      </c>
      <c r="R54">
        <f t="shared" si="7"/>
        <v>150.20865259660621</v>
      </c>
      <c r="S54">
        <f t="shared" si="12"/>
        <v>1.1785180285485433E-2</v>
      </c>
    </row>
    <row r="55" spans="1:19" x14ac:dyDescent="0.2">
      <c r="A55" s="1">
        <v>45313</v>
      </c>
      <c r="B55">
        <f t="shared" si="8"/>
        <v>39</v>
      </c>
      <c r="C55">
        <v>32</v>
      </c>
      <c r="D55">
        <f>0</f>
        <v>0</v>
      </c>
      <c r="E55">
        <v>0</v>
      </c>
      <c r="F55">
        <f>0</f>
        <v>0</v>
      </c>
      <c r="G55">
        <f>0</f>
        <v>0</v>
      </c>
      <c r="H55">
        <v>0</v>
      </c>
      <c r="I55">
        <f>0</f>
        <v>0</v>
      </c>
      <c r="J55" s="3">
        <v>-0.70699732800000004</v>
      </c>
      <c r="K55">
        <f t="shared" si="10"/>
        <v>0.2849639903898093</v>
      </c>
      <c r="L55">
        <f t="shared" si="9"/>
        <v>7.8145026799869566E-4</v>
      </c>
      <c r="M55">
        <f t="shared" si="11"/>
        <v>-228.93948949521905</v>
      </c>
      <c r="N55">
        <f t="shared" si="13"/>
        <v>27441.565983728786</v>
      </c>
      <c r="O55" cm="1">
        <f t="array" ref="O55">EXP(SUMPRODUCT(TRANSPOSE(B$3:B$9),D55:J55))</f>
        <v>0.91021741982368265</v>
      </c>
      <c r="P55">
        <f t="shared" si="14"/>
        <v>68.988758203545402</v>
      </c>
      <c r="Q55" cm="1">
        <f t="array" ref="Q55">EXP(SUMPRODUCT(TRANSPOSE(F$3:F$9),D55:J55))</f>
        <v>1.0035409247943214</v>
      </c>
      <c r="R55">
        <f t="shared" si="7"/>
        <v>39.072513399934785</v>
      </c>
      <c r="S55">
        <f t="shared" si="12"/>
        <v>0.22101604374796202</v>
      </c>
    </row>
    <row r="56" spans="1:19" x14ac:dyDescent="0.2">
      <c r="A56" s="1">
        <v>45314</v>
      </c>
      <c r="B56">
        <f t="shared" si="8"/>
        <v>40</v>
      </c>
      <c r="C56">
        <v>44</v>
      </c>
      <c r="D56">
        <f>0</f>
        <v>0</v>
      </c>
      <c r="E56">
        <v>0</v>
      </c>
      <c r="F56">
        <f>0</f>
        <v>0</v>
      </c>
      <c r="G56">
        <f>0</f>
        <v>0</v>
      </c>
      <c r="H56">
        <v>0</v>
      </c>
      <c r="I56">
        <f>0</f>
        <v>0</v>
      </c>
      <c r="J56" s="3">
        <v>-0.78461517400000003</v>
      </c>
      <c r="K56">
        <f t="shared" si="10"/>
        <v>0.28573333011208102</v>
      </c>
      <c r="L56">
        <f t="shared" si="9"/>
        <v>7.6933972227172243E-4</v>
      </c>
      <c r="M56">
        <f t="shared" si="11"/>
        <v>-315.4790282391545</v>
      </c>
      <c r="N56">
        <f t="shared" si="13"/>
        <v>29151.104507403827</v>
      </c>
      <c r="O56" cm="1">
        <f t="array" ref="O56">EXP(SUMPRODUCT(TRANSPOSE(B$3:B$9),D56:J56))</f>
        <v>0.900865352108836</v>
      </c>
      <c r="P56">
        <f t="shared" si="14"/>
        <v>69.699632288934822</v>
      </c>
      <c r="Q56" cm="1">
        <f t="array" ref="Q56">EXP(SUMPRODUCT(TRANSPOSE(F$3:F$9),D56:J56))</f>
        <v>1.0039304289560205</v>
      </c>
      <c r="R56">
        <f t="shared" si="7"/>
        <v>38.466986113586124</v>
      </c>
      <c r="S56">
        <f t="shared" si="12"/>
        <v>0.12575031560031535</v>
      </c>
    </row>
    <row r="57" spans="1:19" x14ac:dyDescent="0.2">
      <c r="A57" s="1">
        <v>45315</v>
      </c>
      <c r="B57">
        <f t="shared" si="8"/>
        <v>41</v>
      </c>
      <c r="C57">
        <v>29</v>
      </c>
      <c r="D57">
        <f>0</f>
        <v>0</v>
      </c>
      <c r="E57">
        <v>0</v>
      </c>
      <c r="F57">
        <f>0</f>
        <v>0</v>
      </c>
      <c r="G57">
        <f>0</f>
        <v>0</v>
      </c>
      <c r="H57">
        <v>0</v>
      </c>
      <c r="I57">
        <f>0</f>
        <v>0</v>
      </c>
      <c r="J57" s="3">
        <v>-0.70699732800000004</v>
      </c>
      <c r="K57">
        <f t="shared" si="10"/>
        <v>0.28649021471556096</v>
      </c>
      <c r="L57">
        <f t="shared" si="9"/>
        <v>7.5688460347994591E-4</v>
      </c>
      <c r="M57">
        <f t="shared" si="11"/>
        <v>-208.4026929068082</v>
      </c>
      <c r="N57">
        <f t="shared" si="13"/>
        <v>30956.790646352685</v>
      </c>
      <c r="O57" cm="1">
        <f t="array" ref="O57">EXP(SUMPRODUCT(TRANSPOSE(B$3:B$9),D57:J57))</f>
        <v>0.91021741982368265</v>
      </c>
      <c r="P57">
        <f t="shared" si="14"/>
        <v>70.408930992474666</v>
      </c>
      <c r="Q57" cm="1">
        <f t="array" ref="Q57">EXP(SUMPRODUCT(TRANSPOSE(F$3:F$9),D57:J57))</f>
        <v>1.0035409247943214</v>
      </c>
      <c r="R57">
        <f t="shared" si="7"/>
        <v>37.844230173997296</v>
      </c>
      <c r="S57">
        <f t="shared" si="12"/>
        <v>0.30497345427576883</v>
      </c>
    </row>
    <row r="58" spans="1:19" x14ac:dyDescent="0.2">
      <c r="A58" s="1">
        <v>45316</v>
      </c>
      <c r="B58">
        <f t="shared" si="8"/>
        <v>42</v>
      </c>
      <c r="C58">
        <v>31</v>
      </c>
      <c r="D58">
        <f>0</f>
        <v>0</v>
      </c>
      <c r="E58">
        <v>0</v>
      </c>
      <c r="F58">
        <f>0</f>
        <v>0</v>
      </c>
      <c r="G58">
        <f>0</f>
        <v>0</v>
      </c>
      <c r="H58">
        <v>0</v>
      </c>
      <c r="I58">
        <f>0</f>
        <v>0</v>
      </c>
      <c r="J58" s="3">
        <v>-0.70699732800000004</v>
      </c>
      <c r="K58">
        <f t="shared" si="10"/>
        <v>0.28723518914991419</v>
      </c>
      <c r="L58">
        <f t="shared" si="9"/>
        <v>7.4497443435322941E-4</v>
      </c>
      <c r="M58">
        <f t="shared" si="11"/>
        <v>-223.2669803508156</v>
      </c>
      <c r="N58">
        <f t="shared" si="13"/>
        <v>32842.39325069316</v>
      </c>
      <c r="O58" cm="1">
        <f t="array" ref="O58">EXP(SUMPRODUCT(TRANSPOSE(B$3:B$9),D58:J58))</f>
        <v>0.91021741982368265</v>
      </c>
      <c r="P58">
        <f t="shared" si="14"/>
        <v>71.116964112662373</v>
      </c>
      <c r="Q58" cm="1">
        <f t="array" ref="Q58">EXP(SUMPRODUCT(TRANSPOSE(F$3:F$9),D58:J58))</f>
        <v>1.0035409247943214</v>
      </c>
      <c r="R58">
        <f t="shared" si="7"/>
        <v>37.248721717661468</v>
      </c>
      <c r="S58">
        <f t="shared" si="12"/>
        <v>0.20157166831166026</v>
      </c>
    </row>
    <row r="59" spans="1:19" x14ac:dyDescent="0.2">
      <c r="A59" s="1">
        <v>45317</v>
      </c>
      <c r="B59">
        <f t="shared" si="8"/>
        <v>43</v>
      </c>
      <c r="C59">
        <v>102</v>
      </c>
      <c r="D59">
        <f>0</f>
        <v>0</v>
      </c>
      <c r="E59">
        <f>1</f>
        <v>1</v>
      </c>
      <c r="F59">
        <f>0</f>
        <v>0</v>
      </c>
      <c r="G59">
        <f>0</f>
        <v>0</v>
      </c>
      <c r="H59">
        <v>0</v>
      </c>
      <c r="I59">
        <f>0</f>
        <v>0</v>
      </c>
      <c r="J59" s="3">
        <v>-0.16367241299999999</v>
      </c>
      <c r="K59">
        <f t="shared" si="10"/>
        <v>0.28907992367143531</v>
      </c>
      <c r="L59">
        <f t="shared" si="9"/>
        <v>1.8447345215211186E-3</v>
      </c>
      <c r="M59">
        <f t="shared" si="11"/>
        <v>-642.1328300669727</v>
      </c>
      <c r="N59">
        <f t="shared" si="13"/>
        <v>34520.611942521828</v>
      </c>
      <c r="O59" cm="1">
        <f t="array" ref="O59">EXP(SUMPRODUCT(TRANSPOSE(B$3:B$9),D59:J59))</f>
        <v>0.77657506045260516</v>
      </c>
      <c r="P59">
        <f t="shared" si="14"/>
        <v>72.914310766245066</v>
      </c>
      <c r="Q59" cm="1">
        <f t="array" ref="Q59">EXP(SUMPRODUCT(TRANSPOSE(F$3:F$9),D59:J59))</f>
        <v>2.5519401467751552</v>
      </c>
      <c r="R59">
        <f t="shared" si="7"/>
        <v>92.23672607605593</v>
      </c>
      <c r="S59">
        <f t="shared" si="12"/>
        <v>9.5718371803373226E-2</v>
      </c>
    </row>
    <row r="60" spans="1:19" x14ac:dyDescent="0.2">
      <c r="A60" s="1">
        <v>45318</v>
      </c>
      <c r="B60">
        <f t="shared" si="8"/>
        <v>44</v>
      </c>
      <c r="C60">
        <v>215</v>
      </c>
      <c r="D60">
        <f>0</f>
        <v>0</v>
      </c>
      <c r="E60" s="3">
        <f>0</f>
        <v>0</v>
      </c>
      <c r="F60">
        <f>1</f>
        <v>1</v>
      </c>
      <c r="G60">
        <f>0</f>
        <v>0</v>
      </c>
      <c r="H60">
        <v>0</v>
      </c>
      <c r="I60">
        <f>0</f>
        <v>0</v>
      </c>
      <c r="J60" s="3">
        <v>-0.24129025800000001</v>
      </c>
      <c r="K60">
        <f t="shared" si="10"/>
        <v>0.29297487329205285</v>
      </c>
      <c r="L60">
        <f t="shared" si="9"/>
        <v>3.8949496206175382E-3</v>
      </c>
      <c r="M60">
        <f t="shared" si="11"/>
        <v>-1192.8360248349356</v>
      </c>
      <c r="N60">
        <f t="shared" si="13"/>
        <v>34521.410571934997</v>
      </c>
      <c r="O60" cm="1">
        <f t="array" ref="O60">EXP(SUMPRODUCT(TRANSPOSE(B$3:B$9),D60:J60))</f>
        <v>3.546068213394282E-4</v>
      </c>
      <c r="P60">
        <f t="shared" si="14"/>
        <v>76.934027812307875</v>
      </c>
      <c r="Q60" cm="1">
        <f t="array" ref="Q60">EXP(SUMPRODUCT(TRANSPOSE(F$3:F$9),D60:J60))</f>
        <v>5.7170716080825432</v>
      </c>
      <c r="R60">
        <f t="shared" si="7"/>
        <v>194.74748103087691</v>
      </c>
      <c r="S60">
        <f t="shared" si="12"/>
        <v>9.4197762647084127E-2</v>
      </c>
    </row>
    <row r="61" spans="1:19" x14ac:dyDescent="0.2">
      <c r="A61" s="1">
        <v>45319</v>
      </c>
      <c r="B61">
        <f t="shared" si="8"/>
        <v>45</v>
      </c>
      <c r="C61">
        <v>110</v>
      </c>
      <c r="D61">
        <f>0</f>
        <v>0</v>
      </c>
      <c r="E61">
        <v>0</v>
      </c>
      <c r="F61">
        <f>0</f>
        <v>0</v>
      </c>
      <c r="G61">
        <f>1</f>
        <v>1</v>
      </c>
      <c r="H61">
        <v>0</v>
      </c>
      <c r="I61">
        <f>0</f>
        <v>0</v>
      </c>
      <c r="J61" s="3">
        <v>-8.6054566999999998E-2</v>
      </c>
      <c r="K61">
        <f t="shared" si="10"/>
        <v>0.29534132563320087</v>
      </c>
      <c r="L61">
        <f t="shared" si="9"/>
        <v>2.3664523411480176E-3</v>
      </c>
      <c r="M61">
        <f t="shared" si="11"/>
        <v>-665.09996825603002</v>
      </c>
      <c r="N61">
        <f t="shared" si="13"/>
        <v>40232.980942424023</v>
      </c>
      <c r="O61" cm="1">
        <f t="array" ref="O61">EXP(SUMPRODUCT(TRANSPOSE(B$3:B$9),D61:J61))</f>
        <v>2.4357448572407052</v>
      </c>
      <c r="P61">
        <f t="shared" si="14"/>
        <v>79.542858394178509</v>
      </c>
      <c r="Q61" cm="1">
        <f t="array" ref="Q61">EXP(SUMPRODUCT(TRANSPOSE(F$3:F$9),D61:J61))</f>
        <v>3.7166077373690474</v>
      </c>
      <c r="R61">
        <f t="shared" si="7"/>
        <v>118.32261705740088</v>
      </c>
      <c r="S61">
        <f t="shared" si="12"/>
        <v>7.5660155067280688E-2</v>
      </c>
    </row>
    <row r="62" spans="1:19" x14ac:dyDescent="0.2">
      <c r="A62" s="1">
        <v>45320</v>
      </c>
      <c r="B62">
        <f t="shared" si="8"/>
        <v>46</v>
      </c>
      <c r="C62">
        <v>24</v>
      </c>
      <c r="D62">
        <f>0</f>
        <v>0</v>
      </c>
      <c r="E62">
        <v>0</v>
      </c>
      <c r="F62">
        <f>0</f>
        <v>0</v>
      </c>
      <c r="G62">
        <f>0</f>
        <v>0</v>
      </c>
      <c r="H62">
        <v>0</v>
      </c>
      <c r="I62">
        <f>0</f>
        <v>0</v>
      </c>
      <c r="J62" s="3">
        <v>-0.551761638</v>
      </c>
      <c r="K62">
        <f t="shared" si="10"/>
        <v>0.29595808420573411</v>
      </c>
      <c r="L62">
        <f t="shared" si="9"/>
        <v>6.1675857253323807E-4</v>
      </c>
      <c r="M62">
        <f t="shared" si="11"/>
        <v>-177.38478967498727</v>
      </c>
      <c r="N62">
        <f t="shared" si="13"/>
        <v>42499.58393079893</v>
      </c>
      <c r="O62" cm="1">
        <f t="array" ref="O62">EXP(SUMPRODUCT(TRANSPOSE(B$3:B$9),D62:J62))</f>
        <v>0.92921382006361763</v>
      </c>
      <c r="P62">
        <f t="shared" si="14"/>
        <v>80.245591703576522</v>
      </c>
      <c r="Q62" cm="1">
        <f t="array" ref="Q62">EXP(SUMPRODUCT(TRANSPOSE(F$3:F$9),D62:J62))</f>
        <v>1.0027623697809009</v>
      </c>
      <c r="R62">
        <f t="shared" si="7"/>
        <v>30.837928626661903</v>
      </c>
      <c r="S62">
        <f t="shared" si="12"/>
        <v>0.28491369277757927</v>
      </c>
    </row>
    <row r="63" spans="1:19" x14ac:dyDescent="0.2">
      <c r="A63" s="1">
        <v>45321</v>
      </c>
      <c r="B63">
        <f t="shared" si="8"/>
        <v>47</v>
      </c>
      <c r="C63">
        <v>37</v>
      </c>
      <c r="D63">
        <f>0</f>
        <v>0</v>
      </c>
      <c r="E63">
        <v>0</v>
      </c>
      <c r="F63">
        <f>0</f>
        <v>0</v>
      </c>
      <c r="G63">
        <f>0</f>
        <v>0</v>
      </c>
      <c r="H63">
        <v>0</v>
      </c>
      <c r="I63">
        <f>0</f>
        <v>0</v>
      </c>
      <c r="J63" s="3">
        <v>-0.78461517400000003</v>
      </c>
      <c r="K63">
        <f t="shared" si="10"/>
        <v>0.2965660361895629</v>
      </c>
      <c r="L63">
        <f t="shared" si="9"/>
        <v>6.0795198382879168E-4</v>
      </c>
      <c r="M63">
        <f t="shared" si="11"/>
        <v>-274.00034216405317</v>
      </c>
      <c r="N63">
        <f t="shared" si="13"/>
        <v>44783.516143638532</v>
      </c>
      <c r="O63" cm="1">
        <f t="array" ref="O63">EXP(SUMPRODUCT(TRANSPOSE(B$3:B$9),D63:J63))</f>
        <v>0.900865352108836</v>
      </c>
      <c r="P63">
        <f t="shared" si="14"/>
        <v>80.948024620329406</v>
      </c>
      <c r="Q63" cm="1">
        <f t="array" ref="Q63">EXP(SUMPRODUCT(TRANSPOSE(F$3:F$9),D63:J63))</f>
        <v>1.0039304289560205</v>
      </c>
      <c r="R63">
        <f t="shared" si="7"/>
        <v>30.397599191439582</v>
      </c>
      <c r="S63">
        <f t="shared" si="12"/>
        <v>0.17844326509622752</v>
      </c>
    </row>
    <row r="64" spans="1:19" x14ac:dyDescent="0.2">
      <c r="A64" s="1">
        <v>45322</v>
      </c>
      <c r="B64">
        <f t="shared" si="8"/>
        <v>48</v>
      </c>
      <c r="C64">
        <v>23</v>
      </c>
      <c r="D64">
        <f>0</f>
        <v>0</v>
      </c>
      <c r="E64">
        <v>0</v>
      </c>
      <c r="F64">
        <f>0</f>
        <v>0</v>
      </c>
      <c r="G64">
        <f>0</f>
        <v>0</v>
      </c>
      <c r="H64">
        <v>0</v>
      </c>
      <c r="I64">
        <f>0</f>
        <v>0</v>
      </c>
      <c r="J64" s="3">
        <v>-0.86223301900000004</v>
      </c>
      <c r="K64">
        <f t="shared" si="10"/>
        <v>0.29716486935882275</v>
      </c>
      <c r="L64">
        <f t="shared" si="9"/>
        <v>5.988331692598492E-4</v>
      </c>
      <c r="M64">
        <f t="shared" si="11"/>
        <v>-170.67213282355044</v>
      </c>
      <c r="N64">
        <f t="shared" si="13"/>
        <v>47131.011832954406</v>
      </c>
      <c r="O64" cm="1">
        <f t="array" ref="O64">EXP(SUMPRODUCT(TRANSPOSE(B$3:B$9),D64:J64))</f>
        <v>0.89160937273137197</v>
      </c>
      <c r="P64">
        <f t="shared" si="14"/>
        <v>81.649636317135432</v>
      </c>
      <c r="Q64" cm="1">
        <f t="array" ref="Q64">EXP(SUMPRODUCT(TRANSPOSE(F$3:F$9),D64:J64))</f>
        <v>1.0043200842908799</v>
      </c>
      <c r="R64">
        <f t="shared" si="7"/>
        <v>29.941658462992461</v>
      </c>
      <c r="S64">
        <f t="shared" si="12"/>
        <v>0.30181123752141131</v>
      </c>
    </row>
    <row r="65" spans="1:19" x14ac:dyDescent="0.2">
      <c r="A65" s="1">
        <v>45323</v>
      </c>
      <c r="B65">
        <f t="shared" si="8"/>
        <v>49</v>
      </c>
      <c r="C65">
        <v>22</v>
      </c>
      <c r="D65">
        <f>0</f>
        <v>0</v>
      </c>
      <c r="E65">
        <v>0</v>
      </c>
      <c r="F65">
        <f>0</f>
        <v>0</v>
      </c>
      <c r="G65">
        <f>0</f>
        <v>0</v>
      </c>
      <c r="H65">
        <v>0</v>
      </c>
      <c r="I65">
        <f>0</f>
        <v>0</v>
      </c>
      <c r="J65" s="3">
        <v>-0.86223301900000004</v>
      </c>
      <c r="K65">
        <f t="shared" si="10"/>
        <v>0.29775452184561924</v>
      </c>
      <c r="L65">
        <f t="shared" si="9"/>
        <v>5.8965248679648807E-4</v>
      </c>
      <c r="M65">
        <f t="shared" si="11"/>
        <v>-163.5914984005727</v>
      </c>
      <c r="N65">
        <f t="shared" si="13"/>
        <v>49566.970083633554</v>
      </c>
      <c r="O65" cm="1">
        <f t="array" ref="O65">EXP(SUMPRODUCT(TRANSPOSE(B$3:B$9),D65:J65))</f>
        <v>0.89160937273137197</v>
      </c>
      <c r="P65">
        <f t="shared" si="14"/>
        <v>82.350178600838078</v>
      </c>
      <c r="Q65" cm="1">
        <f t="array" ref="Q65">EXP(SUMPRODUCT(TRANSPOSE(F$3:F$9),D65:J65))</f>
        <v>1.0043200842908799</v>
      </c>
      <c r="R65">
        <f t="shared" si="7"/>
        <v>29.482624339824405</v>
      </c>
      <c r="S65">
        <f t="shared" si="12"/>
        <v>0.34011928817383658</v>
      </c>
    </row>
    <row r="66" spans="1:19" x14ac:dyDescent="0.2">
      <c r="A66" s="1">
        <v>45324</v>
      </c>
      <c r="B66">
        <f t="shared" si="8"/>
        <v>50</v>
      </c>
      <c r="C66">
        <v>78</v>
      </c>
      <c r="D66">
        <f>0</f>
        <v>0</v>
      </c>
      <c r="E66">
        <f>1</f>
        <v>1</v>
      </c>
      <c r="F66">
        <f>0</f>
        <v>0</v>
      </c>
      <c r="G66">
        <f>0</f>
        <v>0</v>
      </c>
      <c r="H66">
        <v>0</v>
      </c>
      <c r="I66">
        <f>0</f>
        <v>0</v>
      </c>
      <c r="J66" s="3">
        <v>-0.78461517400000003</v>
      </c>
      <c r="K66">
        <f t="shared" si="10"/>
        <v>0.29921872800061305</v>
      </c>
      <c r="L66">
        <f t="shared" si="9"/>
        <v>1.464206154993819E-3</v>
      </c>
      <c r="M66">
        <f t="shared" si="11"/>
        <v>-509.06248045411871</v>
      </c>
      <c r="N66">
        <f t="shared" si="13"/>
        <v>51592.477131432192</v>
      </c>
      <c r="O66" cm="1">
        <f t="array" ref="O66">EXP(SUMPRODUCT(TRANSPOSE(B$3:B$9),D66:J66))</f>
        <v>0.71499230676050207</v>
      </c>
      <c r="P66">
        <f t="shared" si="14"/>
        <v>84.133099125533775</v>
      </c>
      <c r="Q66" cm="1">
        <f t="array" ref="Q66">EXP(SUMPRODUCT(TRANSPOSE(F$3:F$9),D66:J66))</f>
        <v>2.5598747918885012</v>
      </c>
      <c r="R66">
        <f t="shared" si="7"/>
        <v>73.210307749690955</v>
      </c>
      <c r="S66">
        <f t="shared" si="12"/>
        <v>6.1406310901398017E-2</v>
      </c>
    </row>
    <row r="67" spans="1:19" x14ac:dyDescent="0.2">
      <c r="A67" s="1">
        <v>45325</v>
      </c>
      <c r="B67">
        <f t="shared" si="8"/>
        <v>51</v>
      </c>
      <c r="C67">
        <v>172</v>
      </c>
      <c r="D67">
        <f>0</f>
        <v>0</v>
      </c>
      <c r="E67" s="3">
        <f>0</f>
        <v>0</v>
      </c>
      <c r="F67">
        <f>1</f>
        <v>1</v>
      </c>
      <c r="G67">
        <f>0</f>
        <v>0</v>
      </c>
      <c r="H67">
        <v>0</v>
      </c>
      <c r="I67">
        <f>0</f>
        <v>0</v>
      </c>
      <c r="J67" s="3">
        <v>-8.4367220000000007E-3</v>
      </c>
      <c r="K67">
        <f t="shared" si="10"/>
        <v>0.3022997022034703</v>
      </c>
      <c r="L67">
        <f t="shared" si="9"/>
        <v>3.0809742028572451E-3</v>
      </c>
      <c r="M67">
        <f t="shared" si="11"/>
        <v>-994.59162236933594</v>
      </c>
      <c r="N67">
        <f t="shared" si="13"/>
        <v>51593.550768946174</v>
      </c>
      <c r="O67" cm="1">
        <f t="array" ref="O67">EXP(SUMPRODUCT(TRANSPOSE(B$3:B$9),D67:J67))</f>
        <v>3.6576560337911441E-4</v>
      </c>
      <c r="P67">
        <f t="shared" si="14"/>
        <v>88.104514735135027</v>
      </c>
      <c r="Q67" cm="1">
        <f t="array" ref="Q67">EXP(SUMPRODUCT(TRANSPOSE(F$3:F$9),D67:J67))</f>
        <v>5.7104198743029615</v>
      </c>
      <c r="R67">
        <f t="shared" si="7"/>
        <v>154.04871014286226</v>
      </c>
      <c r="S67">
        <f t="shared" si="12"/>
        <v>0.10436796428568453</v>
      </c>
    </row>
    <row r="68" spans="1:19" x14ac:dyDescent="0.2">
      <c r="A68" s="1">
        <v>45326</v>
      </c>
      <c r="B68">
        <f t="shared" si="8"/>
        <v>52</v>
      </c>
      <c r="C68">
        <v>104</v>
      </c>
      <c r="D68">
        <f>0</f>
        <v>0</v>
      </c>
      <c r="E68">
        <v>0</v>
      </c>
      <c r="F68">
        <f>0</f>
        <v>0</v>
      </c>
      <c r="G68">
        <f>1</f>
        <v>1</v>
      </c>
      <c r="H68">
        <v>0</v>
      </c>
      <c r="I68">
        <f>0</f>
        <v>0</v>
      </c>
      <c r="J68" s="3">
        <v>0.22441681299999999</v>
      </c>
      <c r="K68">
        <f t="shared" si="10"/>
        <v>0.30417280462658469</v>
      </c>
      <c r="L68">
        <f t="shared" si="9"/>
        <v>1.8731024231143922E-3</v>
      </c>
      <c r="M68">
        <f t="shared" si="11"/>
        <v>-653.136553994569</v>
      </c>
      <c r="N68">
        <f t="shared" si="13"/>
        <v>59308.759253303208</v>
      </c>
      <c r="O68" cm="1">
        <f t="array" ref="O68">EXP(SUMPRODUCT(TRANSPOSE(B$3:B$9),D68:J68))</f>
        <v>2.5384746419413178</v>
      </c>
      <c r="P68">
        <f t="shared" si="14"/>
        <v>90.681585892796491</v>
      </c>
      <c r="Q68" cm="1">
        <f t="array" ref="Q68">EXP(SUMPRODUCT(TRANSPOSE(F$3:F$9),D68:J68))</f>
        <v>3.7108432267590117</v>
      </c>
      <c r="R68">
        <f t="shared" si="7"/>
        <v>93.655121155719613</v>
      </c>
      <c r="S68">
        <f t="shared" si="12"/>
        <v>9.9469988887311414E-2</v>
      </c>
    </row>
    <row r="69" spans="1:19" x14ac:dyDescent="0.2">
      <c r="A69" s="1">
        <v>45327</v>
      </c>
      <c r="B69">
        <f t="shared" si="8"/>
        <v>53</v>
      </c>
      <c r="C69">
        <v>17</v>
      </c>
      <c r="D69">
        <f>0</f>
        <v>0</v>
      </c>
      <c r="E69">
        <v>0</v>
      </c>
      <c r="F69">
        <f>0</f>
        <v>0</v>
      </c>
      <c r="G69">
        <f>0</f>
        <v>0</v>
      </c>
      <c r="H69">
        <v>0</v>
      </c>
      <c r="I69">
        <f>0</f>
        <v>0</v>
      </c>
      <c r="J69" s="3">
        <v>-0.47414379299999998</v>
      </c>
      <c r="K69">
        <f t="shared" si="10"/>
        <v>0.30466185152567626</v>
      </c>
      <c r="L69">
        <f t="shared" si="9"/>
        <v>4.8904689909157195E-4</v>
      </c>
      <c r="M69">
        <f t="shared" si="11"/>
        <v>-129.59188680373472</v>
      </c>
      <c r="N69">
        <f t="shared" si="13"/>
        <v>62261.361891513741</v>
      </c>
      <c r="O69" cm="1">
        <f t="array" ref="O69">EXP(SUMPRODUCT(TRANSPOSE(B$3:B$9),D69:J69))</f>
        <v>0.93886017890506368</v>
      </c>
      <c r="P69">
        <f t="shared" si="14"/>
        <v>91.376725125829324</v>
      </c>
      <c r="Q69" cm="1">
        <f t="array" ref="Q69">EXP(SUMPRODUCT(TRANSPOSE(F$3:F$9),D69:J69))</f>
        <v>1.0023733188069206</v>
      </c>
      <c r="R69">
        <f t="shared" si="7"/>
        <v>24.452344954578599</v>
      </c>
      <c r="S69">
        <f t="shared" si="12"/>
        <v>0.43837323262227057</v>
      </c>
    </row>
    <row r="70" spans="1:19" x14ac:dyDescent="0.2">
      <c r="A70" s="1">
        <v>45328</v>
      </c>
      <c r="B70">
        <f t="shared" si="8"/>
        <v>54</v>
      </c>
      <c r="C70">
        <v>29</v>
      </c>
      <c r="D70">
        <f>0</f>
        <v>0</v>
      </c>
      <c r="E70">
        <v>0</v>
      </c>
      <c r="F70">
        <f>0</f>
        <v>0</v>
      </c>
      <c r="G70">
        <f>0</f>
        <v>0</v>
      </c>
      <c r="H70">
        <v>0</v>
      </c>
      <c r="I70">
        <f>0</f>
        <v>0</v>
      </c>
      <c r="J70" s="3">
        <v>-0.78461517400000003</v>
      </c>
      <c r="K70">
        <f t="shared" si="10"/>
        <v>0.30514427467304273</v>
      </c>
      <c r="L70">
        <f t="shared" si="9"/>
        <v>4.8242314736646197E-4</v>
      </c>
      <c r="M70">
        <f t="shared" si="11"/>
        <v>-221.46397896829365</v>
      </c>
      <c r="N70">
        <f t="shared" si="13"/>
        <v>65190.996212691098</v>
      </c>
      <c r="O70" cm="1">
        <f t="array" ref="O70">EXP(SUMPRODUCT(TRANSPOSE(B$3:B$9),D70:J70))</f>
        <v>0.900865352108836</v>
      </c>
      <c r="P70">
        <f t="shared" si="14"/>
        <v>92.071983067264526</v>
      </c>
      <c r="Q70" cm="1">
        <f t="array" ref="Q70">EXP(SUMPRODUCT(TRANSPOSE(F$3:F$9),D70:J70))</f>
        <v>1.0039304289560205</v>
      </c>
      <c r="R70">
        <f t="shared" si="7"/>
        <v>24.121157368323097</v>
      </c>
      <c r="S70">
        <f t="shared" si="12"/>
        <v>0.16823595281644493</v>
      </c>
    </row>
    <row r="71" spans="1:19" x14ac:dyDescent="0.2">
      <c r="A71" s="1">
        <v>45329</v>
      </c>
      <c r="B71">
        <f t="shared" si="8"/>
        <v>55</v>
      </c>
      <c r="C71">
        <v>18</v>
      </c>
      <c r="D71">
        <f>0</f>
        <v>0</v>
      </c>
      <c r="E71">
        <v>0</v>
      </c>
      <c r="F71">
        <f>0</f>
        <v>0</v>
      </c>
      <c r="G71">
        <f>0</f>
        <v>0</v>
      </c>
      <c r="H71">
        <v>0</v>
      </c>
      <c r="I71">
        <f>0</f>
        <v>0</v>
      </c>
      <c r="J71" s="3">
        <v>-0.86223301900000004</v>
      </c>
      <c r="K71">
        <f t="shared" si="10"/>
        <v>0.30561962485957006</v>
      </c>
      <c r="L71">
        <f t="shared" si="9"/>
        <v>4.7535018652733463E-4</v>
      </c>
      <c r="M71">
        <f t="shared" si="11"/>
        <v>-137.72625823366781</v>
      </c>
      <c r="N71">
        <f t="shared" si="13"/>
        <v>68187.454006570813</v>
      </c>
      <c r="O71" cm="1">
        <f t="array" ref="O71">EXP(SUMPRODUCT(TRANSPOSE(B$3:B$9),D71:J71))</f>
        <v>0.89160937273137197</v>
      </c>
      <c r="P71">
        <f t="shared" si="14"/>
        <v>92.766568447468629</v>
      </c>
      <c r="Q71" cm="1">
        <f t="array" ref="Q71">EXP(SUMPRODUCT(TRANSPOSE(F$3:F$9),D71:J71))</f>
        <v>1.0043200842908799</v>
      </c>
      <c r="R71">
        <f t="shared" si="7"/>
        <v>23.767509326366731</v>
      </c>
      <c r="S71">
        <f t="shared" si="12"/>
        <v>0.32041718479815173</v>
      </c>
    </row>
    <row r="72" spans="1:19" x14ac:dyDescent="0.2">
      <c r="A72" s="1">
        <v>45330</v>
      </c>
      <c r="B72">
        <f t="shared" si="8"/>
        <v>56</v>
      </c>
      <c r="C72">
        <v>17</v>
      </c>
      <c r="D72">
        <f>0</f>
        <v>0</v>
      </c>
      <c r="E72">
        <v>0</v>
      </c>
      <c r="F72">
        <f>0</f>
        <v>0</v>
      </c>
      <c r="G72">
        <f>0</f>
        <v>0</v>
      </c>
      <c r="H72">
        <v>0</v>
      </c>
      <c r="I72">
        <f>0</f>
        <v>0</v>
      </c>
      <c r="J72" s="3">
        <v>-0.86223301900000004</v>
      </c>
      <c r="K72">
        <f t="shared" si="10"/>
        <v>0.30608784302675807</v>
      </c>
      <c r="L72">
        <f t="shared" si="9"/>
        <v>4.6821816718800591E-4</v>
      </c>
      <c r="M72">
        <f t="shared" si="11"/>
        <v>-130.33179542489808</v>
      </c>
      <c r="N72">
        <f t="shared" si="13"/>
        <v>71282.225116240705</v>
      </c>
      <c r="O72" cm="1">
        <f t="array" ref="O72">EXP(SUMPRODUCT(TRANSPOSE(B$3:B$9),D72:J72))</f>
        <v>0.89160937273137197</v>
      </c>
      <c r="P72">
        <f t="shared" si="14"/>
        <v>93.46022979515574</v>
      </c>
      <c r="Q72" cm="1">
        <f t="array" ref="Q72">EXP(SUMPRODUCT(TRANSPOSE(F$3:F$9),D72:J72))</f>
        <v>1.0043200842908799</v>
      </c>
      <c r="R72">
        <f t="shared" si="7"/>
        <v>23.410908359400295</v>
      </c>
      <c r="S72">
        <f t="shared" si="12"/>
        <v>0.37711225643531149</v>
      </c>
    </row>
    <row r="73" spans="1:19" x14ac:dyDescent="0.2">
      <c r="A73" s="1">
        <v>45331</v>
      </c>
      <c r="B73">
        <f t="shared" si="8"/>
        <v>57</v>
      </c>
      <c r="C73">
        <v>58</v>
      </c>
      <c r="D73">
        <f>0</f>
        <v>0</v>
      </c>
      <c r="E73">
        <f>1</f>
        <v>1</v>
      </c>
      <c r="F73">
        <f>0</f>
        <v>0</v>
      </c>
      <c r="G73">
        <f>0</f>
        <v>0</v>
      </c>
      <c r="H73">
        <v>0</v>
      </c>
      <c r="I73">
        <f>0</f>
        <v>0</v>
      </c>
      <c r="J73" s="3">
        <v>-0.78461517400000003</v>
      </c>
      <c r="K73">
        <f t="shared" si="10"/>
        <v>0.30725100152149526</v>
      </c>
      <c r="L73">
        <f t="shared" si="9"/>
        <v>1.1631584947371931E-3</v>
      </c>
      <c r="M73">
        <f t="shared" si="11"/>
        <v>-391.88373575968063</v>
      </c>
      <c r="N73">
        <f t="shared" si="13"/>
        <v>73843.907489729318</v>
      </c>
      <c r="O73" cm="1">
        <f t="array" ref="O73">EXP(SUMPRODUCT(TRANSPOSE(B$3:B$9),D73:J73))</f>
        <v>0.71499230676050207</v>
      </c>
      <c r="P73">
        <f t="shared" si="14"/>
        <v>95.225967755968313</v>
      </c>
      <c r="Q73" cm="1">
        <f t="array" ref="Q73">EXP(SUMPRODUCT(TRANSPOSE(F$3:F$9),D73:J73))</f>
        <v>2.5598747918885012</v>
      </c>
      <c r="R73">
        <f t="shared" si="7"/>
        <v>58.157924736859655</v>
      </c>
      <c r="S73">
        <f t="shared" si="12"/>
        <v>2.7228402906837148E-3</v>
      </c>
    </row>
    <row r="74" spans="1:19" x14ac:dyDescent="0.2">
      <c r="A74" s="1">
        <v>45332</v>
      </c>
      <c r="B74">
        <f t="shared" si="8"/>
        <v>58</v>
      </c>
      <c r="C74">
        <v>126</v>
      </c>
      <c r="D74">
        <f>0</f>
        <v>0</v>
      </c>
      <c r="E74" s="3">
        <f>0</f>
        <v>0</v>
      </c>
      <c r="F74">
        <f>1</f>
        <v>1</v>
      </c>
      <c r="G74">
        <f>0</f>
        <v>0</v>
      </c>
      <c r="H74">
        <v>0</v>
      </c>
      <c r="I74">
        <f>0</f>
        <v>0</v>
      </c>
      <c r="J74" s="3">
        <v>-0.551761638</v>
      </c>
      <c r="K74">
        <f t="shared" si="10"/>
        <v>0.30970667964051879</v>
      </c>
      <c r="L74">
        <f t="shared" si="9"/>
        <v>2.4556781190235299E-3</v>
      </c>
      <c r="M74">
        <f t="shared" si="11"/>
        <v>-757.17839437578243</v>
      </c>
      <c r="N74">
        <f t="shared" si="13"/>
        <v>73845.16513563742</v>
      </c>
      <c r="O74" cm="1">
        <f t="array" ref="O74">EXP(SUMPRODUCT(TRANSPOSE(B$3:B$9),D74:J74))</f>
        <v>3.4025620234655573E-4</v>
      </c>
      <c r="P74">
        <f t="shared" si="14"/>
        <v>99.170517407724375</v>
      </c>
      <c r="Q74" cm="1">
        <f t="array" ref="Q74">EXP(SUMPRODUCT(TRANSPOSE(F$3:F$9),D74:J74))</f>
        <v>5.7259526407560548</v>
      </c>
      <c r="R74">
        <f t="shared" si="7"/>
        <v>122.78390595117649</v>
      </c>
      <c r="S74">
        <f t="shared" si="12"/>
        <v>2.5524555943043706E-2</v>
      </c>
    </row>
    <row r="75" spans="1:19" x14ac:dyDescent="0.2">
      <c r="A75" s="1">
        <v>45333</v>
      </c>
      <c r="B75">
        <f t="shared" si="8"/>
        <v>59</v>
      </c>
      <c r="C75">
        <v>46</v>
      </c>
      <c r="D75">
        <f>0</f>
        <v>0</v>
      </c>
      <c r="E75">
        <v>0</v>
      </c>
      <c r="F75">
        <f>0</f>
        <v>0</v>
      </c>
      <c r="G75">
        <f>1</f>
        <v>1</v>
      </c>
      <c r="H75">
        <v>0</v>
      </c>
      <c r="I75">
        <f>0</f>
        <v>0</v>
      </c>
      <c r="J75" s="3">
        <v>-0.39652594800000002</v>
      </c>
      <c r="K75">
        <f t="shared" si="10"/>
        <v>0.31120110586359873</v>
      </c>
      <c r="L75">
        <f t="shared" si="9"/>
        <v>1.4944262230799366E-3</v>
      </c>
      <c r="M75">
        <f t="shared" si="11"/>
        <v>-299.27659538165494</v>
      </c>
      <c r="N75">
        <f t="shared" si="13"/>
        <v>82752.304757442835</v>
      </c>
      <c r="O75" cm="1">
        <f t="array" ref="O75">EXP(SUMPRODUCT(TRANSPOSE(B$3:B$9),D75:J75))</f>
        <v>2.3371724541821441</v>
      </c>
      <c r="P75">
        <f t="shared" si="14"/>
        <v>101.73159234615366</v>
      </c>
      <c r="Q75" cm="1">
        <f t="array" ref="Q75">EXP(SUMPRODUCT(TRANSPOSE(F$3:F$9),D75:J75))</f>
        <v>3.7223812027232217</v>
      </c>
      <c r="R75">
        <f t="shared" si="7"/>
        <v>74.721311153996822</v>
      </c>
      <c r="S75">
        <f t="shared" si="12"/>
        <v>0.62437632943471355</v>
      </c>
    </row>
    <row r="76" spans="1:19" x14ac:dyDescent="0.2">
      <c r="A76" s="1">
        <v>45334</v>
      </c>
      <c r="B76">
        <f t="shared" si="8"/>
        <v>60</v>
      </c>
      <c r="C76">
        <v>17</v>
      </c>
      <c r="D76">
        <f>0</f>
        <v>0</v>
      </c>
      <c r="E76">
        <v>0</v>
      </c>
      <c r="F76">
        <f>0</f>
        <v>0</v>
      </c>
      <c r="G76">
        <f>0</f>
        <v>0</v>
      </c>
      <c r="H76">
        <v>0</v>
      </c>
      <c r="I76">
        <f>0</f>
        <v>0</v>
      </c>
      <c r="J76" s="3">
        <v>-0.70699732800000004</v>
      </c>
      <c r="K76">
        <f t="shared" si="10"/>
        <v>0.31159067700751636</v>
      </c>
      <c r="L76">
        <f t="shared" si="9"/>
        <v>3.8957114391763303E-4</v>
      </c>
      <c r="M76">
        <f t="shared" si="11"/>
        <v>-133.45788893259862</v>
      </c>
      <c r="N76">
        <f t="shared" si="13"/>
        <v>86327.192993928606</v>
      </c>
      <c r="O76" cm="1">
        <f t="array" ref="O76">EXP(SUMPRODUCT(TRANSPOSE(B$3:B$9),D76:J76))</f>
        <v>0.91021741982368265</v>
      </c>
      <c r="P76">
        <f t="shared" si="14"/>
        <v>102.42119287416287</v>
      </c>
      <c r="Q76" cm="1">
        <f t="array" ref="Q76">EXP(SUMPRODUCT(TRANSPOSE(F$3:F$9),D76:J76))</f>
        <v>1.0035409247943214</v>
      </c>
      <c r="R76">
        <f t="shared" si="7"/>
        <v>19.478557195881653</v>
      </c>
      <c r="S76">
        <f t="shared" si="12"/>
        <v>0.14579748211068544</v>
      </c>
    </row>
    <row r="77" spans="1:19" x14ac:dyDescent="0.2">
      <c r="A77" s="1">
        <v>45335</v>
      </c>
      <c r="B77">
        <f t="shared" si="8"/>
        <v>61</v>
      </c>
      <c r="C77">
        <v>25</v>
      </c>
      <c r="D77">
        <f>0</f>
        <v>0</v>
      </c>
      <c r="E77">
        <v>0</v>
      </c>
      <c r="F77">
        <f>0</f>
        <v>0</v>
      </c>
      <c r="G77">
        <f>0</f>
        <v>0</v>
      </c>
      <c r="H77">
        <v>0</v>
      </c>
      <c r="I77">
        <f>0</f>
        <v>0</v>
      </c>
      <c r="J77" s="3">
        <v>-1.0174687090000001</v>
      </c>
      <c r="K77">
        <f t="shared" si="10"/>
        <v>0.31197507553205922</v>
      </c>
      <c r="L77">
        <f t="shared" si="9"/>
        <v>3.8439852454286161E-4</v>
      </c>
      <c r="M77">
        <f t="shared" si="11"/>
        <v>-196.59576798033831</v>
      </c>
      <c r="N77">
        <f t="shared" si="13"/>
        <v>89860.435332540597</v>
      </c>
      <c r="O77" cm="1">
        <f t="array" ref="O77">EXP(SUMPRODUCT(TRANSPOSE(B$3:B$9),D77:J77))</f>
        <v>0.87338173971906607</v>
      </c>
      <c r="P77">
        <f t="shared" si="14"/>
        <v>103.11102234747121</v>
      </c>
      <c r="Q77" cm="1">
        <f t="array" ref="Q77">EXP(SUMPRODUCT(TRANSPOSE(F$3:F$9),D77:J77))</f>
        <v>1.005099848729861</v>
      </c>
      <c r="R77">
        <f t="shared" si="7"/>
        <v>19.21992622714308</v>
      </c>
      <c r="S77">
        <f t="shared" si="12"/>
        <v>0.23120295091427678</v>
      </c>
    </row>
    <row r="78" spans="1:19" x14ac:dyDescent="0.2">
      <c r="A78" s="1">
        <v>45336</v>
      </c>
      <c r="B78">
        <f t="shared" si="8"/>
        <v>62</v>
      </c>
      <c r="C78">
        <v>35</v>
      </c>
      <c r="D78">
        <f>0</f>
        <v>0</v>
      </c>
      <c r="E78">
        <v>0</v>
      </c>
      <c r="F78">
        <f>0</f>
        <v>0</v>
      </c>
      <c r="G78">
        <f>0</f>
        <v>0</v>
      </c>
      <c r="H78">
        <v>1</v>
      </c>
      <c r="I78">
        <f>0</f>
        <v>0</v>
      </c>
      <c r="J78" s="3">
        <v>-0.86223301900000004</v>
      </c>
      <c r="K78">
        <f t="shared" si="10"/>
        <v>0.31333142624580479</v>
      </c>
      <c r="L78">
        <f t="shared" si="9"/>
        <v>1.3563507137455688E-3</v>
      </c>
      <c r="M78">
        <f t="shared" si="11"/>
        <v>-231.10351195573804</v>
      </c>
      <c r="N78">
        <f t="shared" si="13"/>
        <v>92193.983522989191</v>
      </c>
      <c r="O78" cm="1">
        <f t="array" ref="O78">EXP(SUMPRODUCT(TRANSPOSE(B$3:B$9),D78:J78))</f>
        <v>0.5602813339095889</v>
      </c>
      <c r="P78">
        <f t="shared" si="14"/>
        <v>105.6234948627975</v>
      </c>
      <c r="Q78" cm="1">
        <f t="array" ref="Q78">EXP(SUMPRODUCT(TRANSPOSE(F$3:F$9),D78:J78))</f>
        <v>3.665135641234055</v>
      </c>
      <c r="R78">
        <f t="shared" si="7"/>
        <v>67.817535687278436</v>
      </c>
      <c r="S78">
        <f t="shared" si="12"/>
        <v>0.93764387677938388</v>
      </c>
    </row>
    <row r="79" spans="1:19" x14ac:dyDescent="0.2">
      <c r="A79" s="1">
        <v>45337</v>
      </c>
      <c r="B79">
        <f t="shared" si="8"/>
        <v>63</v>
      </c>
      <c r="C79">
        <v>15</v>
      </c>
      <c r="D79">
        <f>0</f>
        <v>0</v>
      </c>
      <c r="E79">
        <v>0</v>
      </c>
      <c r="F79">
        <f>0</f>
        <v>0</v>
      </c>
      <c r="G79">
        <f>0</f>
        <v>0</v>
      </c>
      <c r="H79">
        <v>0</v>
      </c>
      <c r="I79">
        <f>0</f>
        <v>0</v>
      </c>
      <c r="J79" s="3">
        <v>-0.86223301900000004</v>
      </c>
      <c r="K79">
        <f t="shared" si="10"/>
        <v>0.31369100827706864</v>
      </c>
      <c r="L79">
        <f t="shared" si="9"/>
        <v>3.595820312638498E-4</v>
      </c>
      <c r="M79">
        <f t="shared" si="11"/>
        <v>-118.95852337938014</v>
      </c>
      <c r="N79">
        <f t="shared" si="13"/>
        <v>96015.384876250813</v>
      </c>
      <c r="O79" cm="1">
        <f t="array" ref="O79">EXP(SUMPRODUCT(TRANSPOSE(B$3:B$9),D79:J79))</f>
        <v>0.89160937273137197</v>
      </c>
      <c r="P79">
        <f t="shared" si="14"/>
        <v>106.31114978069408</v>
      </c>
      <c r="Q79" cm="1">
        <f t="array" ref="Q79">EXP(SUMPRODUCT(TRANSPOSE(F$3:F$9),D79:J79))</f>
        <v>1.0043200842908799</v>
      </c>
      <c r="R79">
        <f t="shared" si="7"/>
        <v>17.97910156319249</v>
      </c>
      <c r="S79">
        <f t="shared" si="12"/>
        <v>0.19860677087949932</v>
      </c>
    </row>
    <row r="80" spans="1:19" x14ac:dyDescent="0.2">
      <c r="A80" s="1">
        <v>45338</v>
      </c>
      <c r="B80">
        <f t="shared" si="8"/>
        <v>64</v>
      </c>
      <c r="C80">
        <v>57</v>
      </c>
      <c r="D80">
        <f>0</f>
        <v>0</v>
      </c>
      <c r="E80">
        <f>1</f>
        <v>1</v>
      </c>
      <c r="F80">
        <f>0</f>
        <v>0</v>
      </c>
      <c r="G80">
        <f>0</f>
        <v>0</v>
      </c>
      <c r="H80">
        <v>0</v>
      </c>
      <c r="I80">
        <f>0</f>
        <v>0</v>
      </c>
      <c r="J80" s="3">
        <v>-0.70699732800000004</v>
      </c>
      <c r="K80">
        <f t="shared" si="10"/>
        <v>0.31458426548109925</v>
      </c>
      <c r="L80">
        <f t="shared" si="9"/>
        <v>8.9325720403060638E-4</v>
      </c>
      <c r="M80">
        <f t="shared" si="11"/>
        <v>-400.17625177927221</v>
      </c>
      <c r="N80">
        <f t="shared" si="13"/>
        <v>99200.129714055438</v>
      </c>
      <c r="O80" cm="1">
        <f t="array" ref="O80">EXP(SUMPRODUCT(TRANSPOSE(B$3:B$9),D80:J80))</f>
        <v>0.72241478832532846</v>
      </c>
      <c r="P80">
        <f t="shared" si="14"/>
        <v>108.06117327215577</v>
      </c>
      <c r="Q80" cm="1">
        <f t="array" ref="Q80">EXP(SUMPRODUCT(TRANSPOSE(F$3:F$9),D80:J80))</f>
        <v>2.5588816136202559</v>
      </c>
      <c r="R80">
        <f t="shared" si="7"/>
        <v>44.662860201530322</v>
      </c>
      <c r="S80">
        <f t="shared" si="12"/>
        <v>0.21644104909595926</v>
      </c>
    </row>
    <row r="81" spans="1:19" x14ac:dyDescent="0.2">
      <c r="A81" s="1">
        <v>45339</v>
      </c>
      <c r="B81">
        <f t="shared" si="8"/>
        <v>65</v>
      </c>
      <c r="C81">
        <v>114</v>
      </c>
      <c r="D81">
        <f>0</f>
        <v>0</v>
      </c>
      <c r="E81" s="3">
        <f>0</f>
        <v>0</v>
      </c>
      <c r="F81">
        <f>1</f>
        <v>1</v>
      </c>
      <c r="G81">
        <f>0</f>
        <v>0</v>
      </c>
      <c r="H81">
        <v>0</v>
      </c>
      <c r="I81">
        <f>0</f>
        <v>0</v>
      </c>
      <c r="J81" s="3">
        <v>-0.551761638</v>
      </c>
      <c r="K81">
        <f t="shared" ref="K81:K108" si="15">$F$10*(1-($B$10*EXP(-B$1*N81))-((1-$B$10)*EXP(-F$1*P81)))</f>
        <v>0.31647202828832294</v>
      </c>
      <c r="L81">
        <f t="shared" si="9"/>
        <v>1.8877628072236918E-3</v>
      </c>
      <c r="M81">
        <f t="shared" ref="M81:M108" si="16">C81*IFERROR(LN(L81),-10000)</f>
        <v>-715.04936500468307</v>
      </c>
      <c r="N81">
        <f t="shared" si="13"/>
        <v>99201.671921518049</v>
      </c>
      <c r="O81" cm="1">
        <f t="array" ref="O81">EXP(SUMPRODUCT(TRANSPOSE(B$3:B$9),D81:J81))</f>
        <v>3.4025620234655573E-4</v>
      </c>
      <c r="P81">
        <f t="shared" si="14"/>
        <v>111.97268469180587</v>
      </c>
      <c r="Q81" cm="1">
        <f t="array" ref="Q81">EXP(SUMPRODUCT(TRANSPOSE(F$3:F$9),D81:J81))</f>
        <v>5.7259526407560548</v>
      </c>
      <c r="R81">
        <f t="shared" si="7"/>
        <v>94.388140361184597</v>
      </c>
      <c r="S81">
        <f t="shared" ref="S81:S108" si="17">ABS(R81-C81)/C81</f>
        <v>0.17203385648083688</v>
      </c>
    </row>
    <row r="82" spans="1:19" x14ac:dyDescent="0.2">
      <c r="A82" s="1">
        <v>45340</v>
      </c>
      <c r="B82">
        <f t="shared" si="8"/>
        <v>66</v>
      </c>
      <c r="C82">
        <v>93</v>
      </c>
      <c r="D82">
        <f>0</f>
        <v>0</v>
      </c>
      <c r="E82">
        <v>0</v>
      </c>
      <c r="F82">
        <f>0</f>
        <v>0</v>
      </c>
      <c r="G82">
        <f>1</f>
        <v>1</v>
      </c>
      <c r="H82">
        <v>0</v>
      </c>
      <c r="I82">
        <f>0</f>
        <v>0</v>
      </c>
      <c r="J82" s="3">
        <v>-0.39652594800000002</v>
      </c>
      <c r="K82">
        <f t="shared" si="15"/>
        <v>0.31762162127614935</v>
      </c>
      <c r="L82">
        <f t="shared" si="9"/>
        <v>1.1495929878264088E-3</v>
      </c>
      <c r="M82">
        <f t="shared" si="16"/>
        <v>-629.45630102802022</v>
      </c>
      <c r="N82">
        <f t="shared" ref="N82:N108" si="18">N81+(B82^B$2-B81^B$2)*O82</f>
        <v>110088.23710687958</v>
      </c>
      <c r="O82" cm="1">
        <f t="array" ref="O82">EXP(SUMPRODUCT(TRANSPOSE(B$3:B$9),D82:J82))</f>
        <v>2.3371724541821441</v>
      </c>
      <c r="P82">
        <f t="shared" ref="P82:P108" si="19">P81+(B82^F$2-B81^F$2)*Q82</f>
        <v>114.51265422689332</v>
      </c>
      <c r="Q82" cm="1">
        <f t="array" ref="Q82">EXP(SUMPRODUCT(TRANSPOSE(F$3:F$9),D82:J82))</f>
        <v>3.7223812027232217</v>
      </c>
      <c r="R82">
        <f t="shared" ref="R82:R108" si="20">L82*50000</f>
        <v>57.479649391320443</v>
      </c>
      <c r="S82">
        <f t="shared" si="17"/>
        <v>0.38193925385676941</v>
      </c>
    </row>
    <row r="83" spans="1:19" x14ac:dyDescent="0.2">
      <c r="A83" s="1">
        <v>45341</v>
      </c>
      <c r="B83">
        <f t="shared" ref="B83:B108" si="21">B82+1</f>
        <v>67</v>
      </c>
      <c r="C83">
        <v>85</v>
      </c>
      <c r="D83">
        <f>0</f>
        <v>0</v>
      </c>
      <c r="E83">
        <v>0</v>
      </c>
      <c r="F83">
        <f>0</f>
        <v>0</v>
      </c>
      <c r="G83">
        <f>0</f>
        <v>0</v>
      </c>
      <c r="H83">
        <v>1</v>
      </c>
      <c r="I83">
        <f>0</f>
        <v>0</v>
      </c>
      <c r="J83" s="3">
        <v>-0.551761638</v>
      </c>
      <c r="K83">
        <f t="shared" si="15"/>
        <v>0.31869547233849943</v>
      </c>
      <c r="L83">
        <f t="shared" si="9"/>
        <v>1.0738510623500841E-3</v>
      </c>
      <c r="M83">
        <f t="shared" si="16"/>
        <v>-581.10283729389857</v>
      </c>
      <c r="N83">
        <f t="shared" si="18"/>
        <v>112882.26621456842</v>
      </c>
      <c r="O83" cm="1">
        <f t="array" ref="O83">EXP(SUMPRODUCT(TRANSPOSE(B$3:B$9),D83:J83))</f>
        <v>0.58391171572993716</v>
      </c>
      <c r="P83">
        <f t="shared" si="19"/>
        <v>117.00691476777172</v>
      </c>
      <c r="Q83" cm="1">
        <f t="array" ref="Q83">EXP(SUMPRODUCT(TRANSPOSE(F$3:F$9),D83:J83))</f>
        <v>3.6594509645471178</v>
      </c>
      <c r="R83">
        <f t="shared" si="20"/>
        <v>53.692553117504204</v>
      </c>
      <c r="S83">
        <f t="shared" si="17"/>
        <v>0.36832290449995053</v>
      </c>
    </row>
    <row r="84" spans="1:19" x14ac:dyDescent="0.2">
      <c r="A84" s="1">
        <v>45342</v>
      </c>
      <c r="B84">
        <f t="shared" si="21"/>
        <v>68</v>
      </c>
      <c r="C84">
        <v>32</v>
      </c>
      <c r="D84">
        <f>0</f>
        <v>0</v>
      </c>
      <c r="E84">
        <v>0</v>
      </c>
      <c r="F84">
        <f>0</f>
        <v>0</v>
      </c>
      <c r="G84">
        <f>0</f>
        <v>0</v>
      </c>
      <c r="H84">
        <v>0</v>
      </c>
      <c r="I84">
        <f>0</f>
        <v>0</v>
      </c>
      <c r="J84" s="3">
        <v>-0.70699732800000004</v>
      </c>
      <c r="K84">
        <f t="shared" si="15"/>
        <v>0.31898047142837088</v>
      </c>
      <c r="L84">
        <f t="shared" si="9"/>
        <v>2.8499908987145162E-4</v>
      </c>
      <c r="M84">
        <f t="shared" si="16"/>
        <v>-261.21678627629524</v>
      </c>
      <c r="N84">
        <f t="shared" si="18"/>
        <v>117354.6402234139</v>
      </c>
      <c r="O84" cm="1">
        <f t="array" ref="O84">EXP(SUMPRODUCT(TRANSPOSE(B$3:B$9),D84:J84))</f>
        <v>0.91021741982368265</v>
      </c>
      <c r="P84">
        <f t="shared" si="19"/>
        <v>117.69017538064398</v>
      </c>
      <c r="Q84" cm="1">
        <f t="array" ref="Q84">EXP(SUMPRODUCT(TRANSPOSE(F$3:F$9),D84:J84))</f>
        <v>1.0035409247943214</v>
      </c>
      <c r="R84">
        <f t="shared" si="20"/>
        <v>14.249954493572581</v>
      </c>
      <c r="S84">
        <f t="shared" si="17"/>
        <v>0.55468892207585685</v>
      </c>
    </row>
    <row r="85" spans="1:19" x14ac:dyDescent="0.2">
      <c r="A85" s="1">
        <v>45343</v>
      </c>
      <c r="B85">
        <f t="shared" si="21"/>
        <v>69</v>
      </c>
      <c r="C85">
        <v>19</v>
      </c>
      <c r="D85">
        <f>0</f>
        <v>0</v>
      </c>
      <c r="E85">
        <v>0</v>
      </c>
      <c r="F85">
        <f>0</f>
        <v>0</v>
      </c>
      <c r="G85">
        <f>0</f>
        <v>0</v>
      </c>
      <c r="H85">
        <v>0</v>
      </c>
      <c r="I85">
        <f>0</f>
        <v>0</v>
      </c>
      <c r="J85" s="3">
        <v>-0.39652594800000002</v>
      </c>
      <c r="K85">
        <f t="shared" si="15"/>
        <v>0.31926089589875661</v>
      </c>
      <c r="L85">
        <f t="shared" ref="L85:L108" si="22">K85-K84</f>
        <v>2.8042447038573171E-4</v>
      </c>
      <c r="M85">
        <f t="shared" si="16"/>
        <v>-155.40491660390546</v>
      </c>
      <c r="N85">
        <f t="shared" si="18"/>
        <v>122138.94821999143</v>
      </c>
      <c r="O85" cm="1">
        <f t="array" ref="O85">EXP(SUMPRODUCT(TRANSPOSE(B$3:B$9),D85:J85))</f>
        <v>0.94860667857189207</v>
      </c>
      <c r="P85">
        <f t="shared" si="19"/>
        <v>118.37164211443471</v>
      </c>
      <c r="Q85" cm="1">
        <f t="array" ref="Q85">EXP(SUMPRODUCT(TRANSPOSE(F$3:F$9),D85:J85))</f>
        <v>1.0019844187766385</v>
      </c>
      <c r="R85">
        <f t="shared" si="20"/>
        <v>14.021223519286586</v>
      </c>
      <c r="S85">
        <f t="shared" si="17"/>
        <v>0.26204086740596916</v>
      </c>
    </row>
    <row r="86" spans="1:19" x14ac:dyDescent="0.2">
      <c r="A86" s="1">
        <v>45344</v>
      </c>
      <c r="B86">
        <f t="shared" si="21"/>
        <v>70</v>
      </c>
      <c r="C86">
        <v>18</v>
      </c>
      <c r="D86">
        <f>0</f>
        <v>0</v>
      </c>
      <c r="E86">
        <v>0</v>
      </c>
      <c r="F86">
        <f>0</f>
        <v>0</v>
      </c>
      <c r="G86">
        <f>0</f>
        <v>0</v>
      </c>
      <c r="H86">
        <v>0</v>
      </c>
      <c r="I86">
        <f>0</f>
        <v>0</v>
      </c>
      <c r="J86" s="3">
        <v>-0.62937948300000002</v>
      </c>
      <c r="K86">
        <f t="shared" si="15"/>
        <v>0.31953757877542627</v>
      </c>
      <c r="L86">
        <f t="shared" si="22"/>
        <v>2.7668287666965385E-4</v>
      </c>
      <c r="M86">
        <f t="shared" si="16"/>
        <v>-147.46749402934523</v>
      </c>
      <c r="N86">
        <f t="shared" si="18"/>
        <v>126898.20333347947</v>
      </c>
      <c r="O86" cm="1">
        <f t="array" ref="O86">EXP(SUMPRODUCT(TRANSPOSE(B$3:B$9),D86:J86))</f>
        <v>0.91966657314638423</v>
      </c>
      <c r="P86">
        <f t="shared" si="19"/>
        <v>119.05317908806437</v>
      </c>
      <c r="Q86" cm="1">
        <f t="array" ref="Q86">EXP(SUMPRODUCT(TRANSPOSE(F$3:F$9),D86:J86))</f>
        <v>1.0031515717571651</v>
      </c>
      <c r="R86">
        <f t="shared" si="20"/>
        <v>13.834143833482692</v>
      </c>
      <c r="S86">
        <f t="shared" si="17"/>
        <v>0.231436453695406</v>
      </c>
    </row>
    <row r="87" spans="1:19" x14ac:dyDescent="0.2">
      <c r="A87" s="1">
        <v>45345</v>
      </c>
      <c r="B87">
        <f t="shared" si="21"/>
        <v>71</v>
      </c>
      <c r="C87">
        <v>45</v>
      </c>
      <c r="D87">
        <f>0</f>
        <v>0</v>
      </c>
      <c r="E87">
        <f>1</f>
        <v>1</v>
      </c>
      <c r="F87">
        <f>0</f>
        <v>0</v>
      </c>
      <c r="G87">
        <f>0</f>
        <v>0</v>
      </c>
      <c r="H87">
        <v>0</v>
      </c>
      <c r="I87">
        <f>0</f>
        <v>0</v>
      </c>
      <c r="J87" s="3">
        <v>-0.70699732800000004</v>
      </c>
      <c r="K87">
        <f t="shared" si="15"/>
        <v>0.32022591491588831</v>
      </c>
      <c r="L87">
        <f t="shared" si="22"/>
        <v>6.883361404620425E-4</v>
      </c>
      <c r="M87">
        <f t="shared" si="16"/>
        <v>-327.65549683916151</v>
      </c>
      <c r="N87">
        <f t="shared" si="18"/>
        <v>130732.72494250533</v>
      </c>
      <c r="O87" cm="1">
        <f t="array" ref="O87">EXP(SUMPRODUCT(TRANSPOSE(B$3:B$9),D87:J87))</f>
        <v>0.72241478832532846</v>
      </c>
      <c r="P87">
        <f t="shared" si="19"/>
        <v>120.78985512684757</v>
      </c>
      <c r="Q87" cm="1">
        <f t="array" ref="Q87">EXP(SUMPRODUCT(TRANSPOSE(F$3:F$9),D87:J87))</f>
        <v>2.5588816136202559</v>
      </c>
      <c r="R87">
        <f t="shared" si="20"/>
        <v>34.416807023102123</v>
      </c>
      <c r="S87">
        <f t="shared" si="17"/>
        <v>0.23518206615328616</v>
      </c>
    </row>
    <row r="88" spans="1:19" x14ac:dyDescent="0.2">
      <c r="A88" s="1">
        <v>45346</v>
      </c>
      <c r="B88">
        <f t="shared" si="21"/>
        <v>72</v>
      </c>
      <c r="C88">
        <v>89</v>
      </c>
      <c r="D88">
        <f>0</f>
        <v>0</v>
      </c>
      <c r="E88" s="3">
        <f>0</f>
        <v>0</v>
      </c>
      <c r="F88">
        <f>1</f>
        <v>1</v>
      </c>
      <c r="G88">
        <f>0</f>
        <v>0</v>
      </c>
      <c r="H88">
        <v>0</v>
      </c>
      <c r="I88">
        <f>0</f>
        <v>0</v>
      </c>
      <c r="J88" s="3">
        <v>-0.318908103</v>
      </c>
      <c r="K88">
        <f t="shared" si="15"/>
        <v>0.3216797566657269</v>
      </c>
      <c r="L88">
        <f t="shared" si="22"/>
        <v>1.4538417498385914E-3</v>
      </c>
      <c r="M88">
        <f t="shared" si="16"/>
        <v>-581.48557117988514</v>
      </c>
      <c r="N88">
        <f t="shared" si="18"/>
        <v>130734.63500339062</v>
      </c>
      <c r="O88" cm="1">
        <f t="array" ref="O88">EXP(SUMPRODUCT(TRANSPOSE(B$3:B$9),D88:J88))</f>
        <v>3.5096339847080245E-4</v>
      </c>
      <c r="P88">
        <f t="shared" si="19"/>
        <v>124.6674544747064</v>
      </c>
      <c r="Q88" cm="1">
        <f t="array" ref="Q88">EXP(SUMPRODUCT(TRANSPOSE(F$3:F$9),D88:J88))</f>
        <v>5.7192905740463296</v>
      </c>
      <c r="R88">
        <f t="shared" si="20"/>
        <v>72.69208749192957</v>
      </c>
      <c r="S88">
        <f t="shared" si="17"/>
        <v>0.18323497200079136</v>
      </c>
    </row>
    <row r="89" spans="1:19" x14ac:dyDescent="0.2">
      <c r="A89" s="1">
        <v>45347</v>
      </c>
      <c r="B89">
        <f t="shared" si="21"/>
        <v>73</v>
      </c>
      <c r="C89">
        <v>51</v>
      </c>
      <c r="D89">
        <f>0</f>
        <v>0</v>
      </c>
      <c r="E89">
        <v>0</v>
      </c>
      <c r="F89">
        <f>0</f>
        <v>0</v>
      </c>
      <c r="G89">
        <f>1</f>
        <v>1</v>
      </c>
      <c r="H89">
        <v>0</v>
      </c>
      <c r="I89">
        <f>0</f>
        <v>0</v>
      </c>
      <c r="J89" s="3">
        <v>-0.24129025800000001</v>
      </c>
      <c r="K89">
        <f t="shared" si="15"/>
        <v>0.32256602834254094</v>
      </c>
      <c r="L89">
        <f t="shared" si="22"/>
        <v>8.8627167681404329E-4</v>
      </c>
      <c r="M89">
        <f t="shared" si="16"/>
        <v>-358.45283809081423</v>
      </c>
      <c r="N89">
        <f t="shared" si="18"/>
        <v>144043.97861490067</v>
      </c>
      <c r="O89" cm="1">
        <f t="array" ref="O89">EXP(SUMPRODUCT(TRANSPOSE(B$3:B$9),D89:J89))</f>
        <v>2.3859496610367388</v>
      </c>
      <c r="P89">
        <f t="shared" si="19"/>
        <v>127.18665612531565</v>
      </c>
      <c r="Q89" cm="1">
        <f t="array" ref="Q89">EXP(SUMPRODUCT(TRANSPOSE(F$3:F$9),D89:J89))</f>
        <v>3.7194933498458358</v>
      </c>
      <c r="R89">
        <f t="shared" si="20"/>
        <v>44.313583840702165</v>
      </c>
      <c r="S89">
        <f t="shared" si="17"/>
        <v>0.13110619920191832</v>
      </c>
    </row>
    <row r="90" spans="1:19" x14ac:dyDescent="0.2">
      <c r="A90" s="1">
        <v>45348</v>
      </c>
      <c r="B90">
        <f t="shared" si="21"/>
        <v>74</v>
      </c>
      <c r="C90">
        <v>8</v>
      </c>
      <c r="D90">
        <f>0</f>
        <v>0</v>
      </c>
      <c r="E90">
        <v>0</v>
      </c>
      <c r="F90">
        <f>0</f>
        <v>0</v>
      </c>
      <c r="G90">
        <f>0</f>
        <v>0</v>
      </c>
      <c r="H90">
        <v>0</v>
      </c>
      <c r="I90">
        <f>0</f>
        <v>0</v>
      </c>
      <c r="J90" s="3">
        <v>-0.551761638</v>
      </c>
      <c r="K90">
        <f t="shared" si="15"/>
        <v>0.32279724146020261</v>
      </c>
      <c r="L90">
        <f t="shared" si="22"/>
        <v>2.3121311766166608E-4</v>
      </c>
      <c r="M90">
        <f t="shared" si="16"/>
        <v>-66.977365483876866</v>
      </c>
      <c r="N90">
        <f t="shared" si="18"/>
        <v>149354.95395366807</v>
      </c>
      <c r="O90" cm="1">
        <f t="array" ref="O90">EXP(SUMPRODUCT(TRANSPOSE(B$3:B$9),D90:J90))</f>
        <v>0.92921382006361763</v>
      </c>
      <c r="P90">
        <f t="shared" si="19"/>
        <v>127.86514322941981</v>
      </c>
      <c r="Q90" cm="1">
        <f t="array" ref="Q90">EXP(SUMPRODUCT(TRANSPOSE(F$3:F$9),D90:J90))</f>
        <v>1.0027623697809009</v>
      </c>
      <c r="R90">
        <f t="shared" si="20"/>
        <v>11.560655883083303</v>
      </c>
      <c r="S90">
        <f t="shared" si="17"/>
        <v>0.44508198538541288</v>
      </c>
    </row>
    <row r="91" spans="1:19" x14ac:dyDescent="0.2">
      <c r="A91" s="1">
        <v>45349</v>
      </c>
      <c r="B91">
        <f t="shared" si="21"/>
        <v>75</v>
      </c>
      <c r="C91">
        <v>15</v>
      </c>
      <c r="D91">
        <f>0</f>
        <v>0</v>
      </c>
      <c r="E91">
        <v>0</v>
      </c>
      <c r="F91">
        <f>0</f>
        <v>0</v>
      </c>
      <c r="G91">
        <f>0</f>
        <v>0</v>
      </c>
      <c r="H91">
        <v>0</v>
      </c>
      <c r="I91">
        <f>0</f>
        <v>0</v>
      </c>
      <c r="J91" s="3">
        <v>-0.47414379299999998</v>
      </c>
      <c r="K91">
        <f t="shared" si="15"/>
        <v>0.32302504784157982</v>
      </c>
      <c r="L91">
        <f t="shared" si="22"/>
        <v>2.2780638137720466E-4</v>
      </c>
      <c r="M91">
        <f t="shared" si="16"/>
        <v>-125.80521741411256</v>
      </c>
      <c r="N91">
        <f t="shared" si="18"/>
        <v>154851.37582824807</v>
      </c>
      <c r="O91" cm="1">
        <f t="array" ref="O91">EXP(SUMPRODUCT(TRANSPOSE(B$3:B$9),D91:J91))</f>
        <v>0.93886017890506368</v>
      </c>
      <c r="P91">
        <f t="shared" si="19"/>
        <v>128.54269639391453</v>
      </c>
      <c r="Q91" cm="1">
        <f t="array" ref="Q91">EXP(SUMPRODUCT(TRANSPOSE(F$3:F$9),D91:J91))</f>
        <v>1.0023733188069206</v>
      </c>
      <c r="R91">
        <f t="shared" si="20"/>
        <v>11.390319068860233</v>
      </c>
      <c r="S91">
        <f t="shared" si="17"/>
        <v>0.24064539540931781</v>
      </c>
    </row>
    <row r="92" spans="1:19" x14ac:dyDescent="0.2">
      <c r="A92" s="1">
        <v>45350</v>
      </c>
      <c r="B92">
        <f t="shared" si="21"/>
        <v>76</v>
      </c>
      <c r="C92">
        <v>9</v>
      </c>
      <c r="D92">
        <f>0</f>
        <v>0</v>
      </c>
      <c r="E92">
        <v>0</v>
      </c>
      <c r="F92">
        <f>0</f>
        <v>0</v>
      </c>
      <c r="G92">
        <f>0</f>
        <v>0</v>
      </c>
      <c r="H92">
        <v>0</v>
      </c>
      <c r="I92">
        <f>0</f>
        <v>0</v>
      </c>
      <c r="J92" s="3">
        <v>-0.62937948300000002</v>
      </c>
      <c r="K92">
        <f t="shared" si="15"/>
        <v>0.32324976448587062</v>
      </c>
      <c r="L92">
        <f t="shared" si="22"/>
        <v>2.2471664429080107E-4</v>
      </c>
      <c r="M92">
        <f t="shared" si="16"/>
        <v>-75.606032773133862</v>
      </c>
      <c r="N92">
        <f t="shared" si="18"/>
        <v>160364.41548405297</v>
      </c>
      <c r="O92" cm="1">
        <f t="array" ref="O92">EXP(SUMPRODUCT(TRANSPOSE(B$3:B$9),D92:J92))</f>
        <v>0.91966657314638423</v>
      </c>
      <c r="P92">
        <f t="shared" si="19"/>
        <v>129.22011399694367</v>
      </c>
      <c r="Q92" cm="1">
        <f t="array" ref="Q92">EXP(SUMPRODUCT(TRANSPOSE(F$3:F$9),D92:J92))</f>
        <v>1.0031515717571651</v>
      </c>
      <c r="R92">
        <f t="shared" si="20"/>
        <v>11.235832214540054</v>
      </c>
      <c r="S92">
        <f t="shared" si="17"/>
        <v>0.24842580161556149</v>
      </c>
    </row>
    <row r="93" spans="1:19" x14ac:dyDescent="0.2">
      <c r="A93" s="1">
        <v>45351</v>
      </c>
      <c r="B93">
        <f t="shared" si="21"/>
        <v>77</v>
      </c>
      <c r="C93">
        <v>8</v>
      </c>
      <c r="D93">
        <f>0</f>
        <v>0</v>
      </c>
      <c r="E93">
        <v>0</v>
      </c>
      <c r="F93">
        <f>0</f>
        <v>0</v>
      </c>
      <c r="G93">
        <f>0</f>
        <v>0</v>
      </c>
      <c r="H93">
        <v>0</v>
      </c>
      <c r="I93">
        <f>0</f>
        <v>0</v>
      </c>
      <c r="J93" s="3">
        <v>-0.39652594800000002</v>
      </c>
      <c r="K93">
        <f t="shared" si="15"/>
        <v>0.32347100991474026</v>
      </c>
      <c r="L93">
        <f t="shared" si="22"/>
        <v>2.2124542886964305E-4</v>
      </c>
      <c r="M93">
        <f t="shared" si="16"/>
        <v>-67.329903478126838</v>
      </c>
      <c r="N93">
        <f t="shared" si="18"/>
        <v>166185.35628619412</v>
      </c>
      <c r="O93" cm="1">
        <f t="array" ref="O93">EXP(SUMPRODUCT(TRANSPOSE(B$3:B$9),D93:J93))</f>
        <v>0.94860667857189207</v>
      </c>
      <c r="P93">
        <f t="shared" si="19"/>
        <v>129.89609191111049</v>
      </c>
      <c r="Q93" cm="1">
        <f t="array" ref="Q93">EXP(SUMPRODUCT(TRANSPOSE(F$3:F$9),D93:J93))</f>
        <v>1.0019844187766385</v>
      </c>
      <c r="R93">
        <f t="shared" si="20"/>
        <v>11.062271443482153</v>
      </c>
      <c r="S93">
        <f t="shared" si="17"/>
        <v>0.38278393043526915</v>
      </c>
    </row>
    <row r="94" spans="1:19" x14ac:dyDescent="0.2">
      <c r="A94" s="1">
        <v>45352</v>
      </c>
      <c r="B94">
        <f t="shared" si="21"/>
        <v>78</v>
      </c>
      <c r="C94">
        <v>26</v>
      </c>
      <c r="D94">
        <f>0</f>
        <v>0</v>
      </c>
      <c r="E94">
        <f>1</f>
        <v>1</v>
      </c>
      <c r="F94">
        <f>0</f>
        <v>0</v>
      </c>
      <c r="G94">
        <f>0</f>
        <v>0</v>
      </c>
      <c r="H94">
        <v>0</v>
      </c>
      <c r="I94">
        <f>0</f>
        <v>0</v>
      </c>
      <c r="J94" s="3">
        <v>0.22441681299999999</v>
      </c>
      <c r="K94">
        <f t="shared" si="15"/>
        <v>0.32401969979408274</v>
      </c>
      <c r="L94">
        <f t="shared" si="22"/>
        <v>5.4868987934247881E-4</v>
      </c>
      <c r="M94">
        <f t="shared" si="16"/>
        <v>-195.20740613040491</v>
      </c>
      <c r="N94">
        <f t="shared" si="18"/>
        <v>171320.24761373189</v>
      </c>
      <c r="O94" cm="1">
        <f t="array" ref="O94">EXP(SUMPRODUCT(TRANSPOSE(B$3:B$9),D94:J94))</f>
        <v>0.81772962744460587</v>
      </c>
      <c r="P94">
        <f t="shared" si="19"/>
        <v>131.61276036189838</v>
      </c>
      <c r="Q94" cm="1">
        <f t="array" ref="Q94">EXP(SUMPRODUCT(TRANSPOSE(F$3:F$9),D94:J94))</f>
        <v>2.5469934877641696</v>
      </c>
      <c r="R94">
        <f t="shared" si="20"/>
        <v>27.434493967123942</v>
      </c>
      <c r="S94">
        <f t="shared" si="17"/>
        <v>5.5172844889382372E-2</v>
      </c>
    </row>
    <row r="95" spans="1:19" x14ac:dyDescent="0.2">
      <c r="A95" s="1">
        <v>45353</v>
      </c>
      <c r="B95">
        <f t="shared" si="21"/>
        <v>79</v>
      </c>
      <c r="C95">
        <v>66</v>
      </c>
      <c r="D95">
        <f>0</f>
        <v>0</v>
      </c>
      <c r="E95" s="3">
        <f>0</f>
        <v>0</v>
      </c>
      <c r="F95">
        <f>1</f>
        <v>1</v>
      </c>
      <c r="G95">
        <f>0</f>
        <v>0</v>
      </c>
      <c r="H95">
        <v>0</v>
      </c>
      <c r="I95">
        <f>0</f>
        <v>0</v>
      </c>
      <c r="J95" s="3">
        <v>1.078213109</v>
      </c>
      <c r="K95">
        <f t="shared" si="15"/>
        <v>0.32517683995032404</v>
      </c>
      <c r="L95">
        <f t="shared" si="22"/>
        <v>1.1571401562412986E-3</v>
      </c>
      <c r="M95">
        <f t="shared" si="16"/>
        <v>-446.27904423129979</v>
      </c>
      <c r="N95">
        <f t="shared" si="18"/>
        <v>171322.96282817808</v>
      </c>
      <c r="O95" cm="1">
        <f t="array" ref="O95">EXP(SUMPRODUCT(TRANSPOSE(B$3:B$9),D95:J95))</f>
        <v>4.226651933226434E-4</v>
      </c>
      <c r="P95">
        <f t="shared" si="19"/>
        <v>135.43712735446871</v>
      </c>
      <c r="Q95" cm="1">
        <f t="array" ref="Q95">EXP(SUMPRODUCT(TRANSPOSE(F$3:F$9),D95:J95))</f>
        <v>5.6794806341249098</v>
      </c>
      <c r="R95">
        <f t="shared" si="20"/>
        <v>57.857007812064928</v>
      </c>
      <c r="S95">
        <f t="shared" si="17"/>
        <v>0.12337866951416775</v>
      </c>
    </row>
    <row r="96" spans="1:19" x14ac:dyDescent="0.2">
      <c r="A96" s="1">
        <v>45354</v>
      </c>
      <c r="B96">
        <f t="shared" si="21"/>
        <v>80</v>
      </c>
      <c r="C96">
        <v>37</v>
      </c>
      <c r="D96">
        <f>0</f>
        <v>0</v>
      </c>
      <c r="E96">
        <v>0</v>
      </c>
      <c r="F96">
        <f>0</f>
        <v>0</v>
      </c>
      <c r="G96">
        <f>1</f>
        <v>1</v>
      </c>
      <c r="H96">
        <v>0</v>
      </c>
      <c r="I96">
        <f>0</f>
        <v>0</v>
      </c>
      <c r="J96" s="3">
        <v>0.84535957399999995</v>
      </c>
      <c r="K96">
        <f t="shared" si="15"/>
        <v>0.32588399054656886</v>
      </c>
      <c r="L96">
        <f t="shared" si="22"/>
        <v>7.0715059624482102E-4</v>
      </c>
      <c r="M96">
        <f t="shared" si="16"/>
        <v>-268.40787557128931</v>
      </c>
      <c r="N96">
        <f t="shared" si="18"/>
        <v>189437.34540051394</v>
      </c>
      <c r="O96" cm="1">
        <f t="array" ref="O96">EXP(SUMPRODUCT(TRANSPOSE(B$3:B$9),D96:J96))</f>
        <v>2.7571151184194593</v>
      </c>
      <c r="P96">
        <f t="shared" si="19"/>
        <v>137.9258288752097</v>
      </c>
      <c r="Q96" cm="1">
        <f t="array" ref="Q96">EXP(SUMPRODUCT(TRANSPOSE(F$3:F$9),D96:J96))</f>
        <v>3.6993410141629517</v>
      </c>
      <c r="R96">
        <f t="shared" si="20"/>
        <v>35.357529812241054</v>
      </c>
      <c r="S96">
        <f t="shared" si="17"/>
        <v>4.4391086155647179E-2</v>
      </c>
    </row>
    <row r="97" spans="1:19" x14ac:dyDescent="0.2">
      <c r="A97" s="1">
        <v>45355</v>
      </c>
      <c r="B97">
        <f t="shared" si="21"/>
        <v>81</v>
      </c>
      <c r="C97">
        <v>7</v>
      </c>
      <c r="D97">
        <f>0</f>
        <v>0</v>
      </c>
      <c r="E97">
        <v>0</v>
      </c>
      <c r="F97">
        <f>0</f>
        <v>0</v>
      </c>
      <c r="G97">
        <f>0</f>
        <v>0</v>
      </c>
      <c r="H97">
        <v>0</v>
      </c>
      <c r="I97">
        <f>0</f>
        <v>0</v>
      </c>
      <c r="J97" s="3">
        <v>0.30203465800000001</v>
      </c>
      <c r="K97">
        <f t="shared" si="15"/>
        <v>0.32606877506525145</v>
      </c>
      <c r="L97">
        <f t="shared" si="22"/>
        <v>1.8478451868259027E-4</v>
      </c>
      <c r="M97">
        <f t="shared" si="16"/>
        <v>-60.174241229399371</v>
      </c>
      <c r="N97">
        <f t="shared" si="18"/>
        <v>196430.30654883143</v>
      </c>
      <c r="O97" cm="1">
        <f t="array" ref="O97">EXP(SUMPRODUCT(TRANSPOSE(B$3:B$9),D97:J97))</f>
        <v>1.0410066576510628</v>
      </c>
      <c r="P97">
        <f t="shared" si="19"/>
        <v>138.59694115176697</v>
      </c>
      <c r="Q97" cm="1">
        <f t="array" ref="Q97">EXP(SUMPRODUCT(TRANSPOSE(F$3:F$9),D97:J97))</f>
        <v>0.99849110131011376</v>
      </c>
      <c r="R97">
        <f t="shared" si="20"/>
        <v>9.2392259341295144</v>
      </c>
      <c r="S97">
        <f t="shared" si="17"/>
        <v>0.31988941916135921</v>
      </c>
    </row>
    <row r="98" spans="1:19" x14ac:dyDescent="0.2">
      <c r="A98" s="1">
        <v>45356</v>
      </c>
      <c r="B98">
        <f t="shared" si="21"/>
        <v>82</v>
      </c>
      <c r="C98">
        <v>12</v>
      </c>
      <c r="D98">
        <f>0</f>
        <v>0</v>
      </c>
      <c r="E98">
        <v>0</v>
      </c>
      <c r="F98">
        <f>0</f>
        <v>0</v>
      </c>
      <c r="G98">
        <f>0</f>
        <v>0</v>
      </c>
      <c r="H98">
        <v>0</v>
      </c>
      <c r="I98">
        <f>0</f>
        <v>0</v>
      </c>
      <c r="J98" s="3">
        <v>0.146798968</v>
      </c>
      <c r="K98">
        <f t="shared" si="15"/>
        <v>0.32625108976520445</v>
      </c>
      <c r="L98">
        <f t="shared" si="22"/>
        <v>1.823146999530012E-4</v>
      </c>
      <c r="M98">
        <f t="shared" si="16"/>
        <v>-103.31731492169533</v>
      </c>
      <c r="N98">
        <f t="shared" si="18"/>
        <v>203432.12054989932</v>
      </c>
      <c r="O98" cm="1">
        <f t="array" ref="O98">EXP(SUMPRODUCT(TRANSPOSE(B$3:B$9),D98:J98))</f>
        <v>1.0197248184293617</v>
      </c>
      <c r="P98">
        <f t="shared" si="19"/>
        <v>139.26796767929906</v>
      </c>
      <c r="Q98" cm="1">
        <f t="array" ref="Q98">EXP(SUMPRODUCT(TRANSPOSE(F$3:F$9),D98:J98))</f>
        <v>0.99926634006678006</v>
      </c>
      <c r="R98">
        <f t="shared" si="20"/>
        <v>9.1157349976500601</v>
      </c>
      <c r="S98">
        <f t="shared" si="17"/>
        <v>0.24035541686249498</v>
      </c>
    </row>
    <row r="99" spans="1:19" x14ac:dyDescent="0.2">
      <c r="A99" s="1">
        <v>45357</v>
      </c>
      <c r="B99">
        <f t="shared" si="21"/>
        <v>83</v>
      </c>
      <c r="C99">
        <v>8</v>
      </c>
      <c r="D99">
        <f>0</f>
        <v>0</v>
      </c>
      <c r="E99">
        <v>0</v>
      </c>
      <c r="F99">
        <f>0</f>
        <v>0</v>
      </c>
      <c r="G99">
        <f>0</f>
        <v>0</v>
      </c>
      <c r="H99">
        <v>0</v>
      </c>
      <c r="I99">
        <f>0</f>
        <v>0</v>
      </c>
      <c r="J99" s="3">
        <v>-8.4367220000000007E-3</v>
      </c>
      <c r="K99">
        <f t="shared" si="15"/>
        <v>0.32643096993393789</v>
      </c>
      <c r="L99">
        <f t="shared" si="22"/>
        <v>1.7988016873343726E-4</v>
      </c>
      <c r="M99">
        <f t="shared" si="16"/>
        <v>-68.985757264230941</v>
      </c>
      <c r="N99">
        <f t="shared" si="18"/>
        <v>210440.92473053659</v>
      </c>
      <c r="O99" cm="1">
        <f t="array" ref="O99">EXP(SUMPRODUCT(TRANSPOSE(B$3:B$9),D99:J99))</f>
        <v>0.99887805488880987</v>
      </c>
      <c r="P99">
        <f t="shared" si="19"/>
        <v>139.93891586498782</v>
      </c>
      <c r="Q99" cm="1">
        <f t="array" ref="Q99">EXP(SUMPRODUCT(TRANSPOSE(F$3:F$9),D99:J99))</f>
        <v>1.0000421807267874</v>
      </c>
      <c r="R99">
        <f t="shared" si="20"/>
        <v>8.9940084366718622</v>
      </c>
      <c r="S99">
        <f t="shared" si="17"/>
        <v>0.12425105458398278</v>
      </c>
    </row>
    <row r="100" spans="1:19" x14ac:dyDescent="0.2">
      <c r="A100" s="1">
        <v>45358</v>
      </c>
      <c r="B100">
        <f t="shared" si="21"/>
        <v>84</v>
      </c>
      <c r="C100">
        <v>4</v>
      </c>
      <c r="D100">
        <f>0</f>
        <v>0</v>
      </c>
      <c r="E100">
        <v>0</v>
      </c>
      <c r="F100">
        <f>0</f>
        <v>0</v>
      </c>
      <c r="G100">
        <f>0</f>
        <v>0</v>
      </c>
      <c r="H100">
        <v>0</v>
      </c>
      <c r="I100">
        <f>0</f>
        <v>0</v>
      </c>
      <c r="J100" s="3">
        <v>-8.4367220000000007E-3</v>
      </c>
      <c r="K100">
        <f t="shared" si="15"/>
        <v>0.32660831347755592</v>
      </c>
      <c r="L100">
        <f t="shared" si="22"/>
        <v>1.7734354361803595E-4</v>
      </c>
      <c r="M100">
        <f t="shared" si="16"/>
        <v>-34.549687128619134</v>
      </c>
      <c r="N100">
        <f t="shared" si="18"/>
        <v>217601.27883459019</v>
      </c>
      <c r="O100" cm="1">
        <f t="array" ref="O100">EXP(SUMPRODUCT(TRANSPOSE(B$3:B$9),D100:J100))</f>
        <v>0.99887805488880987</v>
      </c>
      <c r="P100">
        <f t="shared" si="19"/>
        <v>140.60927246345017</v>
      </c>
      <c r="Q100" cm="1">
        <f t="array" ref="Q100">EXP(SUMPRODUCT(TRANSPOSE(F$3:F$9),D100:J100))</f>
        <v>1.0000421807267874</v>
      </c>
      <c r="R100">
        <f t="shared" si="20"/>
        <v>8.8671771809017983</v>
      </c>
      <c r="S100">
        <f t="shared" si="17"/>
        <v>1.2167942952254496</v>
      </c>
    </row>
    <row r="101" spans="1:19" x14ac:dyDescent="0.2">
      <c r="A101" s="1">
        <v>45359</v>
      </c>
      <c r="B101">
        <f t="shared" si="21"/>
        <v>85</v>
      </c>
      <c r="C101">
        <v>10</v>
      </c>
      <c r="D101">
        <f>0</f>
        <v>0</v>
      </c>
      <c r="E101">
        <f>1</f>
        <v>1</v>
      </c>
      <c r="F101">
        <f>0</f>
        <v>0</v>
      </c>
      <c r="G101">
        <f>0</f>
        <v>0</v>
      </c>
      <c r="H101">
        <v>0</v>
      </c>
      <c r="I101">
        <f>0</f>
        <v>0</v>
      </c>
      <c r="J101" s="3">
        <v>0.30203465800000001</v>
      </c>
      <c r="K101">
        <f t="shared" si="15"/>
        <v>0.32704891922256679</v>
      </c>
      <c r="L101">
        <f t="shared" si="22"/>
        <v>4.4060574501086913E-4</v>
      </c>
      <c r="M101">
        <f t="shared" si="16"/>
        <v>-77.273600846186937</v>
      </c>
      <c r="N101">
        <f t="shared" si="18"/>
        <v>223650.4655724467</v>
      </c>
      <c r="O101" cm="1">
        <f t="array" ref="O101">EXP(SUMPRODUCT(TRANSPOSE(B$3:B$9),D101:J101))</f>
        <v>0.82621864606582329</v>
      </c>
      <c r="P101">
        <f t="shared" si="19"/>
        <v>142.31444504726736</v>
      </c>
      <c r="Q101" cm="1">
        <f t="array" ref="Q101">EXP(SUMPRODUCT(TRANSPOSE(F$3:F$9),D101:J101))</f>
        <v>2.5460053071871971</v>
      </c>
      <c r="R101">
        <f t="shared" si="20"/>
        <v>22.030287250543456</v>
      </c>
      <c r="S101">
        <f t="shared" si="17"/>
        <v>1.2030287250543457</v>
      </c>
    </row>
    <row r="102" spans="1:19" x14ac:dyDescent="0.2">
      <c r="A102" s="1">
        <v>45360</v>
      </c>
      <c r="B102">
        <f t="shared" si="21"/>
        <v>86</v>
      </c>
      <c r="C102">
        <v>21</v>
      </c>
      <c r="D102">
        <f>0</f>
        <v>0</v>
      </c>
      <c r="E102" s="3">
        <f>0</f>
        <v>0</v>
      </c>
      <c r="F102">
        <f>1</f>
        <v>1</v>
      </c>
      <c r="G102">
        <f>0</f>
        <v>0</v>
      </c>
      <c r="H102">
        <v>0</v>
      </c>
      <c r="I102">
        <f>0</f>
        <v>0</v>
      </c>
      <c r="J102" s="3">
        <v>1.7767737159999999</v>
      </c>
      <c r="K102">
        <f t="shared" si="15"/>
        <v>0.32797575400160661</v>
      </c>
      <c r="L102">
        <f t="shared" si="22"/>
        <v>9.2683477903982014E-4</v>
      </c>
      <c r="M102">
        <f t="shared" si="16"/>
        <v>-146.65844004360389</v>
      </c>
      <c r="N102">
        <f t="shared" si="18"/>
        <v>223653.93324263213</v>
      </c>
      <c r="O102" cm="1">
        <f t="array" ref="O102">EXP(SUMPRODUCT(TRANSPOSE(B$3:B$9),D102:J102))</f>
        <v>4.6383531784448029E-4</v>
      </c>
      <c r="P102">
        <f t="shared" si="19"/>
        <v>146.10171978058847</v>
      </c>
      <c r="Q102" cm="1">
        <f t="array" ref="Q102">EXP(SUMPRODUCT(TRANSPOSE(F$3:F$9),D102:J102))</f>
        <v>5.6596796985449398</v>
      </c>
      <c r="R102">
        <f t="shared" si="20"/>
        <v>46.341738951991005</v>
      </c>
      <c r="S102">
        <f t="shared" si="17"/>
        <v>1.2067494739043336</v>
      </c>
    </row>
    <row r="103" spans="1:19" x14ac:dyDescent="0.2">
      <c r="A103" s="1">
        <v>45361</v>
      </c>
      <c r="B103">
        <f t="shared" si="21"/>
        <v>87</v>
      </c>
      <c r="C103">
        <v>11</v>
      </c>
      <c r="D103">
        <f>0</f>
        <v>0</v>
      </c>
      <c r="E103">
        <v>0</v>
      </c>
      <c r="F103">
        <f>0</f>
        <v>0</v>
      </c>
      <c r="G103">
        <f>1</f>
        <v>1</v>
      </c>
      <c r="H103">
        <v>0</v>
      </c>
      <c r="I103">
        <f>0</f>
        <v>0</v>
      </c>
      <c r="J103" s="3">
        <v>2.164862941</v>
      </c>
      <c r="K103">
        <f t="shared" si="15"/>
        <v>0.32854083397088985</v>
      </c>
      <c r="L103">
        <f t="shared" si="22"/>
        <v>5.6507996928323312E-4</v>
      </c>
      <c r="M103">
        <f t="shared" si="16"/>
        <v>-82.263976281069816</v>
      </c>
      <c r="N103">
        <f t="shared" si="18"/>
        <v>248734.92767584277</v>
      </c>
      <c r="O103" cm="1">
        <f t="array" ref="O103">EXP(SUMPRODUCT(TRANSPOSE(B$3:B$9),D103:J103))</f>
        <v>3.286277996959591</v>
      </c>
      <c r="P103">
        <f t="shared" si="19"/>
        <v>148.55882970226162</v>
      </c>
      <c r="Q103" cm="1">
        <f t="array" ref="Q103">EXP(SUMPRODUCT(TRANSPOSE(F$3:F$9),D103:J103))</f>
        <v>3.6750170523068149</v>
      </c>
      <c r="R103">
        <f t="shared" si="20"/>
        <v>28.253998464161654</v>
      </c>
      <c r="S103">
        <f t="shared" si="17"/>
        <v>1.5685453149237867</v>
      </c>
    </row>
    <row r="104" spans="1:19" x14ac:dyDescent="0.2">
      <c r="A104" s="1">
        <v>45362</v>
      </c>
      <c r="B104">
        <f t="shared" si="21"/>
        <v>88</v>
      </c>
      <c r="C104">
        <v>4</v>
      </c>
      <c r="D104">
        <f>0</f>
        <v>0</v>
      </c>
      <c r="E104">
        <v>0</v>
      </c>
      <c r="F104">
        <f>0</f>
        <v>0</v>
      </c>
      <c r="G104">
        <f>0</f>
        <v>0</v>
      </c>
      <c r="H104">
        <v>0</v>
      </c>
      <c r="I104">
        <f>0</f>
        <v>0</v>
      </c>
      <c r="J104" s="3">
        <v>0.76774172900000004</v>
      </c>
      <c r="K104">
        <f t="shared" si="15"/>
        <v>0.3286891919847576</v>
      </c>
      <c r="L104">
        <f t="shared" si="22"/>
        <v>1.4835801386775538E-4</v>
      </c>
      <c r="M104">
        <f t="shared" si="16"/>
        <v>-35.263528770725515</v>
      </c>
      <c r="N104">
        <f t="shared" si="18"/>
        <v>257362.10910496832</v>
      </c>
      <c r="O104" cm="1">
        <f t="array" ref="O104">EXP(SUMPRODUCT(TRANSPOSE(B$3:B$9),D104:J104))</f>
        <v>1.1075543820949956</v>
      </c>
      <c r="P104">
        <f t="shared" si="19"/>
        <v>149.22430626722311</v>
      </c>
      <c r="Q104" cm="1">
        <f t="array" ref="Q104">EXP(SUMPRODUCT(TRANSPOSE(F$3:F$9),D104:J104))</f>
        <v>0.99616899178737761</v>
      </c>
      <c r="R104">
        <f t="shared" si="20"/>
        <v>7.4179006933877689</v>
      </c>
      <c r="S104">
        <f t="shared" si="17"/>
        <v>0.85447517334694223</v>
      </c>
    </row>
    <row r="105" spans="1:19" x14ac:dyDescent="0.2">
      <c r="A105" s="1">
        <v>45363</v>
      </c>
      <c r="B105">
        <f t="shared" si="21"/>
        <v>89</v>
      </c>
      <c r="C105">
        <v>6</v>
      </c>
      <c r="D105">
        <f>0</f>
        <v>0</v>
      </c>
      <c r="E105">
        <v>0</v>
      </c>
      <c r="F105">
        <f>0</f>
        <v>0</v>
      </c>
      <c r="G105">
        <f>0</f>
        <v>0</v>
      </c>
      <c r="H105">
        <v>0</v>
      </c>
      <c r="I105">
        <f>0</f>
        <v>0</v>
      </c>
      <c r="J105" s="3">
        <v>0.22441681299999999</v>
      </c>
      <c r="K105">
        <f t="shared" si="15"/>
        <v>0.32883587635231032</v>
      </c>
      <c r="L105">
        <f t="shared" si="22"/>
        <v>1.4668436755271852E-4</v>
      </c>
      <c r="M105">
        <f t="shared" si="16"/>
        <v>-52.963364634856958</v>
      </c>
      <c r="N105">
        <f t="shared" si="18"/>
        <v>265551.18351756869</v>
      </c>
      <c r="O105" cm="1">
        <f t="array" ref="O105">EXP(SUMPRODUCT(TRANSPOSE(B$3:B$9),D105:J105))</f>
        <v>1.0303107904690636</v>
      </c>
      <c r="P105">
        <f t="shared" si="19"/>
        <v>149.89103803617266</v>
      </c>
      <c r="Q105" cm="1">
        <f t="array" ref="Q105">EXP(SUMPRODUCT(TRANSPOSE(F$3:F$9),D105:J105))</f>
        <v>0.99887864547972283</v>
      </c>
      <c r="R105">
        <f t="shared" si="20"/>
        <v>7.334218377635926</v>
      </c>
      <c r="S105">
        <f t="shared" si="17"/>
        <v>0.22236972960598766</v>
      </c>
    </row>
    <row r="106" spans="1:19" x14ac:dyDescent="0.2">
      <c r="A106" s="1">
        <v>45364</v>
      </c>
      <c r="B106">
        <f t="shared" si="21"/>
        <v>90</v>
      </c>
      <c r="C106">
        <v>4</v>
      </c>
      <c r="D106">
        <f>0</f>
        <v>0</v>
      </c>
      <c r="E106">
        <v>0</v>
      </c>
      <c r="F106">
        <f>0</f>
        <v>0</v>
      </c>
      <c r="G106">
        <f>0</f>
        <v>0</v>
      </c>
      <c r="H106">
        <v>0</v>
      </c>
      <c r="I106">
        <f>0</f>
        <v>0</v>
      </c>
      <c r="J106" s="3">
        <v>-8.4367220000000007E-3</v>
      </c>
      <c r="K106">
        <f t="shared" si="15"/>
        <v>0.32898068022920546</v>
      </c>
      <c r="L106">
        <f t="shared" si="22"/>
        <v>1.4480387689513874E-4</v>
      </c>
      <c r="M106">
        <f t="shared" si="16"/>
        <v>-35.36052121693352</v>
      </c>
      <c r="N106">
        <f t="shared" si="18"/>
        <v>273650.40510579245</v>
      </c>
      <c r="O106" cm="1">
        <f t="array" ref="O106">EXP(SUMPRODUCT(TRANSPOSE(B$3:B$9),D106:J106))</f>
        <v>0.99887805488880987</v>
      </c>
      <c r="P106">
        <f t="shared" si="19"/>
        <v>150.55799755090453</v>
      </c>
      <c r="Q106" cm="1">
        <f t="array" ref="Q106">EXP(SUMPRODUCT(TRANSPOSE(F$3:F$9),D106:J106))</f>
        <v>1.0000421807267874</v>
      </c>
      <c r="R106">
        <f t="shared" si="20"/>
        <v>7.2401938447569369</v>
      </c>
      <c r="S106">
        <f t="shared" si="17"/>
        <v>0.81004846118923424</v>
      </c>
    </row>
    <row r="107" spans="1:19" x14ac:dyDescent="0.2">
      <c r="A107" s="1">
        <v>45365</v>
      </c>
      <c r="B107">
        <f t="shared" si="21"/>
        <v>91</v>
      </c>
      <c r="C107">
        <v>3</v>
      </c>
      <c r="D107">
        <f>0</f>
        <v>0</v>
      </c>
      <c r="E107">
        <v>0</v>
      </c>
      <c r="F107">
        <f>0</f>
        <v>0</v>
      </c>
      <c r="G107">
        <f>0</f>
        <v>0</v>
      </c>
      <c r="H107">
        <v>0</v>
      </c>
      <c r="I107">
        <f>0</f>
        <v>0</v>
      </c>
      <c r="J107" s="3">
        <v>-0.16367241299999999</v>
      </c>
      <c r="K107">
        <f t="shared" si="15"/>
        <v>0.32912357328020664</v>
      </c>
      <c r="L107">
        <f t="shared" si="22"/>
        <v>1.4289305100118055E-4</v>
      </c>
      <c r="M107">
        <f t="shared" si="16"/>
        <v>-26.560242307842202</v>
      </c>
      <c r="N107">
        <f t="shared" si="18"/>
        <v>281742.1230053333</v>
      </c>
      <c r="O107" cm="1">
        <f t="array" ref="O107">EXP(SUMPRODUCT(TRANSPOSE(B$3:B$9),D107:J107))</f>
        <v>0.97845747242132963</v>
      </c>
      <c r="P107">
        <f t="shared" si="19"/>
        <v>151.22493213067216</v>
      </c>
      <c r="Q107" cm="1">
        <f t="array" ref="Q107">EXP(SUMPRODUCT(TRANSPOSE(F$3:F$9),D107:J107))</f>
        <v>1.0008186237624632</v>
      </c>
      <c r="R107">
        <f t="shared" si="20"/>
        <v>7.1446525500590274</v>
      </c>
      <c r="S107">
        <f t="shared" si="17"/>
        <v>1.3815508500196758</v>
      </c>
    </row>
    <row r="108" spans="1:19" x14ac:dyDescent="0.2">
      <c r="A108" s="1">
        <v>45366</v>
      </c>
      <c r="B108">
        <f t="shared" si="21"/>
        <v>92</v>
      </c>
      <c r="C108">
        <v>4</v>
      </c>
      <c r="D108">
        <f>0</f>
        <v>0</v>
      </c>
      <c r="E108">
        <f>1</f>
        <v>1</v>
      </c>
      <c r="F108">
        <f>0</f>
        <v>0</v>
      </c>
      <c r="G108">
        <f>0</f>
        <v>0</v>
      </c>
      <c r="H108">
        <v>0</v>
      </c>
      <c r="I108">
        <f>0</f>
        <v>0</v>
      </c>
      <c r="J108" s="3">
        <v>-0.24129025800000001</v>
      </c>
      <c r="K108">
        <f t="shared" si="15"/>
        <v>0.32947933167233584</v>
      </c>
      <c r="L108">
        <f t="shared" si="22"/>
        <v>3.5575839212920179E-4</v>
      </c>
      <c r="M108">
        <f t="shared" si="16"/>
        <v>-31.765034925239728</v>
      </c>
      <c r="N108">
        <f t="shared" si="18"/>
        <v>288223.55212406686</v>
      </c>
      <c r="O108" cm="1">
        <f t="array" ref="O108">EXP(SUMPRODUCT(TRANSPOSE(B$3:B$9),D108:J108))</f>
        <v>0.76859610696330083</v>
      </c>
      <c r="P108">
        <f t="shared" si="19"/>
        <v>152.92480897230266</v>
      </c>
      <c r="Q108" cm="1">
        <f t="array" ref="Q108">EXP(SUMPRODUCT(TRANSPOSE(F$3:F$9),D108:J108))</f>
        <v>2.5529306308403381</v>
      </c>
      <c r="R108">
        <f t="shared" si="20"/>
        <v>17.78791960646009</v>
      </c>
      <c r="S108">
        <f t="shared" si="17"/>
        <v>3.4469799016150224</v>
      </c>
    </row>
    <row r="109" spans="1:19" x14ac:dyDescent="0.2">
      <c r="K109" s="2" t="s">
        <v>11</v>
      </c>
      <c r="M109">
        <f>(50000-SUM(C17:C108))*IFERROR(LN(1-K108),-100000)</f>
        <v>-13400.367394425653</v>
      </c>
      <c r="S109" s="2" t="s">
        <v>11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2439-77F5-5F43-B81F-F1BBBCB36C6E}">
  <dimension ref="A1:H107"/>
  <sheetViews>
    <sheetView workbookViewId="0">
      <selection activeCell="B1" sqref="B1:B2"/>
    </sheetView>
  </sheetViews>
  <sheetFormatPr baseColWidth="10" defaultRowHeight="15" x14ac:dyDescent="0.2"/>
  <sheetData>
    <row r="1" spans="1:8" x14ac:dyDescent="0.2">
      <c r="A1" s="6" t="s">
        <v>25</v>
      </c>
      <c r="B1" s="7">
        <v>8.2775100000000005E-4</v>
      </c>
      <c r="D1" s="8" t="s">
        <v>34</v>
      </c>
      <c r="E1" s="9">
        <v>1.9861264E-2</v>
      </c>
    </row>
    <row r="2" spans="1:8" x14ac:dyDescent="0.2">
      <c r="A2" s="6" t="s">
        <v>26</v>
      </c>
      <c r="B2" s="7">
        <v>2.7755591320000002</v>
      </c>
      <c r="D2" s="8" t="s">
        <v>29</v>
      </c>
      <c r="E2" s="9">
        <v>0.92678694299999997</v>
      </c>
      <c r="F2" s="5"/>
    </row>
    <row r="3" spans="1:8" x14ac:dyDescent="0.2">
      <c r="A3" s="3"/>
      <c r="B3" s="3"/>
    </row>
    <row r="15" spans="1:8" x14ac:dyDescent="0.2">
      <c r="A15" t="s">
        <v>0</v>
      </c>
      <c r="B15" t="s">
        <v>1</v>
      </c>
      <c r="C15" t="s">
        <v>5</v>
      </c>
      <c r="D15" t="s">
        <v>9</v>
      </c>
      <c r="E15" t="s">
        <v>10</v>
      </c>
      <c r="F15" s="3" t="s">
        <v>5</v>
      </c>
      <c r="G15" s="3" t="s">
        <v>9</v>
      </c>
      <c r="H15" s="3" t="s">
        <v>10</v>
      </c>
    </row>
    <row r="16" spans="1:8" x14ac:dyDescent="0.2">
      <c r="A16">
        <v>1</v>
      </c>
      <c r="B16">
        <v>1091</v>
      </c>
      <c r="C16">
        <f>1-EXP(-$B$1*A16^$B$2)</f>
        <v>8.2740850864670978E-4</v>
      </c>
      <c r="D16">
        <f>C16</f>
        <v>8.2740850864670978E-4</v>
      </c>
      <c r="E16">
        <f t="shared" ref="E16:E47" si="0">D16*SUM($B$16:$B$107)</f>
        <v>13.630727771445898</v>
      </c>
      <c r="F16" s="3">
        <f>1-EXP(-$E$1*A16^$E$2)</f>
        <v>1.9665328416394456E-2</v>
      </c>
      <c r="G16" s="3">
        <f>F16</f>
        <v>1.9665328416394456E-2</v>
      </c>
      <c r="H16" s="3">
        <f t="shared" ref="H16:H47" si="1">G16*SUM($B$16:$B$107)</f>
        <v>323.96662033168229</v>
      </c>
    </row>
    <row r="17" spans="1:8" x14ac:dyDescent="0.2">
      <c r="A17">
        <f>A16+1</f>
        <v>2</v>
      </c>
      <c r="B17">
        <v>1062</v>
      </c>
      <c r="C17">
        <f>1-EXP(-$B$1*A17^$B$2)</f>
        <v>5.651920812825173E-3</v>
      </c>
      <c r="D17">
        <f>C17-C16</f>
        <v>4.8245123041784632E-3</v>
      </c>
      <c r="E17">
        <f t="shared" si="0"/>
        <v>79.479015699035997</v>
      </c>
      <c r="F17" s="3">
        <f>1-EXP(-$E$1*A17^$E$2)</f>
        <v>3.7053097606815411E-2</v>
      </c>
      <c r="G17" s="3">
        <f>F17-F16</f>
        <v>1.7387769190420954E-2</v>
      </c>
      <c r="H17" s="3">
        <f t="shared" si="1"/>
        <v>286.44610964299477</v>
      </c>
    </row>
    <row r="18" spans="1:8" x14ac:dyDescent="0.2">
      <c r="A18">
        <f t="shared" ref="A18:A81" si="2">A17+1</f>
        <v>3</v>
      </c>
      <c r="B18">
        <v>800</v>
      </c>
      <c r="C18">
        <f>1-EXP(-$B$1*A18^$B$2)</f>
        <v>1.7313741580519681E-2</v>
      </c>
      <c r="D18">
        <f t="shared" ref="D18:D81" si="3">C18-C17</f>
        <v>1.1661820767694508E-2</v>
      </c>
      <c r="E18">
        <f t="shared" si="0"/>
        <v>192.11683532699934</v>
      </c>
      <c r="F18" s="3">
        <f>1-EXP(-$E$1*A18^$E$2)</f>
        <v>5.3494951323440842E-2</v>
      </c>
      <c r="G18" s="3">
        <f t="shared" ref="G18:G81" si="4">F18-F17</f>
        <v>1.6441853716625432E-2</v>
      </c>
      <c r="H18" s="3">
        <f t="shared" si="1"/>
        <v>270.86309812768735</v>
      </c>
    </row>
    <row r="19" spans="1:8" x14ac:dyDescent="0.2">
      <c r="A19">
        <f t="shared" si="2"/>
        <v>4</v>
      </c>
      <c r="B19">
        <v>303</v>
      </c>
      <c r="C19">
        <f t="shared" ref="C19:C80" si="5">1-EXP(-$B$1*A19^$B$2)</f>
        <v>3.8067329846866116E-2</v>
      </c>
      <c r="D19">
        <f t="shared" si="3"/>
        <v>2.0753588266346434E-2</v>
      </c>
      <c r="E19">
        <f t="shared" si="0"/>
        <v>341.89461309979117</v>
      </c>
      <c r="F19" s="3">
        <f t="shared" ref="F19:F80" si="6">1-EXP(-$E$1*A19^$E$2)</f>
        <v>6.9262021907651294E-2</v>
      </c>
      <c r="G19" s="3">
        <f t="shared" si="4"/>
        <v>1.5767070584210452E-2</v>
      </c>
      <c r="H19" s="3">
        <f t="shared" si="1"/>
        <v>259.74672080428297</v>
      </c>
    </row>
    <row r="20" spans="1:8" x14ac:dyDescent="0.2">
      <c r="A20">
        <f t="shared" si="2"/>
        <v>5</v>
      </c>
      <c r="B20">
        <v>447</v>
      </c>
      <c r="C20">
        <f>1-EXP(-$B$1*A20^$B$2)</f>
        <v>6.9561693533503499E-2</v>
      </c>
      <c r="D20">
        <f t="shared" si="3"/>
        <v>3.1494363686637383E-2</v>
      </c>
      <c r="E20">
        <f t="shared" si="0"/>
        <v>518.83814737366424</v>
      </c>
      <c r="F20" s="3">
        <f t="shared" si="6"/>
        <v>8.4484490379930999E-2</v>
      </c>
      <c r="G20" s="3">
        <f t="shared" si="4"/>
        <v>1.5222468472279704E-2</v>
      </c>
      <c r="H20" s="3">
        <f t="shared" si="1"/>
        <v>250.77494561233584</v>
      </c>
    </row>
    <row r="21" spans="1:8" x14ac:dyDescent="0.2">
      <c r="A21">
        <f t="shared" si="2"/>
        <v>6</v>
      </c>
      <c r="B21">
        <v>332</v>
      </c>
      <c r="C21">
        <f t="shared" si="5"/>
        <v>0.11271821091646528</v>
      </c>
      <c r="D21">
        <f t="shared" si="3"/>
        <v>4.3156517382961779E-2</v>
      </c>
      <c r="E21">
        <f t="shared" si="0"/>
        <v>710.96046736691233</v>
      </c>
      <c r="F21" s="3">
        <f t="shared" si="6"/>
        <v>9.9240595242124141E-2</v>
      </c>
      <c r="G21" s="3">
        <f t="shared" si="4"/>
        <v>1.4756104862193142E-2</v>
      </c>
      <c r="H21" s="3">
        <f t="shared" si="1"/>
        <v>243.09207149976982</v>
      </c>
    </row>
    <row r="22" spans="1:8" x14ac:dyDescent="0.2">
      <c r="A22">
        <f t="shared" si="2"/>
        <v>7</v>
      </c>
      <c r="B22">
        <v>318</v>
      </c>
      <c r="C22">
        <f>1-EXP(-$B$1*A22^$B$2)</f>
        <v>0.16760706131330538</v>
      </c>
      <c r="D22">
        <f t="shared" si="3"/>
        <v>5.4888850396840105E-2</v>
      </c>
      <c r="E22">
        <f t="shared" si="0"/>
        <v>904.23892143754392</v>
      </c>
      <c r="F22" s="3">
        <f t="shared" si="6"/>
        <v>0.11358335257457641</v>
      </c>
      <c r="G22" s="3">
        <f t="shared" si="4"/>
        <v>1.4342757332452272E-2</v>
      </c>
      <c r="H22" s="3">
        <f t="shared" si="1"/>
        <v>236.28258429481872</v>
      </c>
    </row>
    <row r="23" spans="1:8" x14ac:dyDescent="0.2">
      <c r="A23">
        <f t="shared" si="2"/>
        <v>8</v>
      </c>
      <c r="B23">
        <v>491</v>
      </c>
      <c r="C23">
        <f>1-EXP(-$B$1*A23^$B$2)</f>
        <v>0.23337210096773064</v>
      </c>
      <c r="D23">
        <f t="shared" si="3"/>
        <v>6.5765039654425261E-2</v>
      </c>
      <c r="E23">
        <f t="shared" si="0"/>
        <v>1083.4132632670019</v>
      </c>
      <c r="F23" s="3">
        <f t="shared" si="6"/>
        <v>0.127551525523527</v>
      </c>
      <c r="G23" s="3">
        <f t="shared" si="4"/>
        <v>1.3968172948950586E-2</v>
      </c>
      <c r="H23" s="3">
        <f t="shared" si="1"/>
        <v>230.11168116101194</v>
      </c>
    </row>
    <row r="24" spans="1:8" x14ac:dyDescent="0.2">
      <c r="A24">
        <f t="shared" si="2"/>
        <v>9</v>
      </c>
      <c r="B24">
        <v>532</v>
      </c>
      <c r="C24">
        <f>1-EXP(-$B$1*A24^$B$2)</f>
        <v>0.30823978632164406</v>
      </c>
      <c r="D24">
        <f t="shared" si="3"/>
        <v>7.4867685353913416E-2</v>
      </c>
      <c r="E24">
        <f t="shared" si="0"/>
        <v>1233.3702485203696</v>
      </c>
      <c r="F24" s="3">
        <f t="shared" si="6"/>
        <v>0.14117499138605316</v>
      </c>
      <c r="G24" s="3">
        <f t="shared" si="4"/>
        <v>1.3623465862526163E-2</v>
      </c>
      <c r="H24" s="3">
        <f t="shared" si="1"/>
        <v>224.43297661925601</v>
      </c>
    </row>
    <row r="25" spans="1:8" x14ac:dyDescent="0.2">
      <c r="A25">
        <f t="shared" si="2"/>
        <v>10</v>
      </c>
      <c r="B25">
        <v>344</v>
      </c>
      <c r="C25">
        <f>1-EXP(-$B$1*A25^$B$2)</f>
        <v>0.38963316474696119</v>
      </c>
      <c r="D25">
        <f t="shared" si="3"/>
        <v>8.1393378425317131E-2</v>
      </c>
      <c r="E25">
        <f t="shared" si="0"/>
        <v>1340.8745161786744</v>
      </c>
      <c r="F25" s="3">
        <f t="shared" si="6"/>
        <v>0.15447768877130952</v>
      </c>
      <c r="G25" s="3">
        <f t="shared" si="4"/>
        <v>1.3302697385256357E-2</v>
      </c>
      <c r="H25" s="3">
        <f t="shared" si="1"/>
        <v>219.14863672471321</v>
      </c>
    </row>
    <row r="26" spans="1:8" x14ac:dyDescent="0.2">
      <c r="A26">
        <f t="shared" si="2"/>
        <v>11</v>
      </c>
      <c r="B26">
        <v>757</v>
      </c>
      <c r="C26">
        <f>1-EXP(-$B$1*A26^$B$2)</f>
        <v>0.47439272522946996</v>
      </c>
      <c r="D26">
        <f t="shared" si="3"/>
        <v>8.4759560482508767E-2</v>
      </c>
      <c r="E26">
        <f t="shared" si="0"/>
        <v>1396.3289993888495</v>
      </c>
      <c r="F26" s="3">
        <f t="shared" si="6"/>
        <v>0.16747937521933876</v>
      </c>
      <c r="G26" s="3">
        <f t="shared" si="4"/>
        <v>1.3001686448029237E-2</v>
      </c>
      <c r="H26" s="3">
        <f t="shared" si="1"/>
        <v>214.18978254483366</v>
      </c>
    </row>
    <row r="27" spans="1:8" x14ac:dyDescent="0.2">
      <c r="A27">
        <f t="shared" si="2"/>
        <v>12</v>
      </c>
      <c r="B27">
        <v>679</v>
      </c>
      <c r="C27">
        <f t="shared" si="5"/>
        <v>0.55908377498956929</v>
      </c>
      <c r="D27">
        <f t="shared" si="3"/>
        <v>8.4691049760099335E-2</v>
      </c>
      <c r="E27">
        <f t="shared" si="0"/>
        <v>1395.2003537478765</v>
      </c>
      <c r="F27" s="3">
        <f t="shared" si="6"/>
        <v>0.18019674282925313</v>
      </c>
      <c r="G27" s="3">
        <f t="shared" si="4"/>
        <v>1.2717367609914376E-2</v>
      </c>
      <c r="H27" s="3">
        <f t="shared" si="1"/>
        <v>209.50591400572944</v>
      </c>
    </row>
    <row r="28" spans="1:8" x14ac:dyDescent="0.2">
      <c r="A28">
        <f t="shared" si="2"/>
        <v>13</v>
      </c>
      <c r="B28">
        <v>616</v>
      </c>
      <c r="C28">
        <f t="shared" si="5"/>
        <v>0.64034949313977618</v>
      </c>
      <c r="D28">
        <f t="shared" si="3"/>
        <v>8.1265718150206889E-2</v>
      </c>
      <c r="E28">
        <f t="shared" si="0"/>
        <v>1338.7714408065083</v>
      </c>
      <c r="F28" s="3">
        <f t="shared" si="6"/>
        <v>0.19264416187538203</v>
      </c>
      <c r="G28" s="3">
        <f t="shared" si="4"/>
        <v>1.2447419046128894E-2</v>
      </c>
      <c r="H28" s="3">
        <f t="shared" si="1"/>
        <v>205.05878136592739</v>
      </c>
    </row>
    <row r="29" spans="1:8" x14ac:dyDescent="0.2">
      <c r="A29">
        <f t="shared" si="2"/>
        <v>14</v>
      </c>
      <c r="B29">
        <v>605</v>
      </c>
      <c r="C29">
        <f t="shared" si="5"/>
        <v>0.71525538099466335</v>
      </c>
      <c r="D29">
        <f t="shared" si="3"/>
        <v>7.4905887854887165E-2</v>
      </c>
      <c r="E29">
        <f t="shared" si="0"/>
        <v>1233.9995965214111</v>
      </c>
      <c r="F29" s="3">
        <f t="shared" si="6"/>
        <v>0.20483419640803058</v>
      </c>
      <c r="G29" s="3">
        <f t="shared" si="4"/>
        <v>1.2190034532648553E-2</v>
      </c>
      <c r="H29" s="3">
        <f t="shared" si="1"/>
        <v>200.81862889085227</v>
      </c>
    </row>
    <row r="30" spans="1:8" x14ac:dyDescent="0.2">
      <c r="A30">
        <f t="shared" si="2"/>
        <v>15</v>
      </c>
      <c r="B30">
        <v>653</v>
      </c>
      <c r="C30">
        <f t="shared" si="5"/>
        <v>0.78156895064192189</v>
      </c>
      <c r="D30">
        <f t="shared" si="3"/>
        <v>6.6313569647258541E-2</v>
      </c>
      <c r="E30">
        <f t="shared" si="0"/>
        <v>1092.4497463689372</v>
      </c>
      <c r="F30" s="3">
        <f t="shared" si="6"/>
        <v>0.21677797358543971</v>
      </c>
      <c r="G30" s="3">
        <f t="shared" si="4"/>
        <v>1.1943777177409132E-2</v>
      </c>
      <c r="H30" s="3">
        <f t="shared" si="1"/>
        <v>196.76178522063805</v>
      </c>
    </row>
    <row r="31" spans="1:8" x14ac:dyDescent="0.2">
      <c r="A31">
        <f t="shared" si="2"/>
        <v>16</v>
      </c>
      <c r="B31">
        <v>654</v>
      </c>
      <c r="C31">
        <f t="shared" si="5"/>
        <v>0.83792979883622054</v>
      </c>
      <c r="D31">
        <f t="shared" si="3"/>
        <v>5.6360848194298652E-2</v>
      </c>
      <c r="E31">
        <f t="shared" si="0"/>
        <v>928.48861315287604</v>
      </c>
      <c r="F31" s="3">
        <f t="shared" si="6"/>
        <v>0.22848545556629407</v>
      </c>
      <c r="G31" s="3">
        <f t="shared" si="4"/>
        <v>1.1707481980854362E-2</v>
      </c>
      <c r="H31" s="3">
        <f t="shared" si="1"/>
        <v>192.86905815259476</v>
      </c>
    </row>
    <row r="32" spans="1:8" x14ac:dyDescent="0.2">
      <c r="A32">
        <f t="shared" si="2"/>
        <v>17</v>
      </c>
      <c r="B32">
        <v>394</v>
      </c>
      <c r="C32">
        <f t="shared" si="5"/>
        <v>0.88388746795424022</v>
      </c>
      <c r="D32">
        <f t="shared" si="3"/>
        <v>4.5957669118019684E-2</v>
      </c>
      <c r="E32">
        <f t="shared" si="0"/>
        <v>757.10664105025626</v>
      </c>
      <c r="F32" s="3">
        <f t="shared" si="6"/>
        <v>0.23996564439157997</v>
      </c>
      <c r="G32" s="3">
        <f t="shared" si="4"/>
        <v>1.1480188825285897E-2</v>
      </c>
      <c r="H32" s="3">
        <f t="shared" si="1"/>
        <v>189.12463070775988</v>
      </c>
    </row>
    <row r="33" spans="1:8" x14ac:dyDescent="0.2">
      <c r="A33">
        <f t="shared" si="2"/>
        <v>18</v>
      </c>
      <c r="B33">
        <v>502</v>
      </c>
      <c r="C33">
        <f t="shared" si="5"/>
        <v>0.91981194457606752</v>
      </c>
      <c r="D33">
        <f t="shared" si="3"/>
        <v>3.5924476621827295E-2</v>
      </c>
      <c r="E33">
        <f t="shared" si="0"/>
        <v>591.81982786798289</v>
      </c>
      <c r="F33" s="3">
        <f t="shared" si="6"/>
        <v>0.25122673951008401</v>
      </c>
      <c r="G33" s="3">
        <f t="shared" si="4"/>
        <v>1.1261095118504039E-2</v>
      </c>
      <c r="H33" s="3">
        <f t="shared" si="1"/>
        <v>185.51528098223554</v>
      </c>
    </row>
    <row r="34" spans="1:8" x14ac:dyDescent="0.2">
      <c r="A34">
        <f t="shared" si="2"/>
        <v>19</v>
      </c>
      <c r="B34">
        <v>348</v>
      </c>
      <c r="C34">
        <f t="shared" si="5"/>
        <v>0.94670676479616911</v>
      </c>
      <c r="D34">
        <f t="shared" si="3"/>
        <v>2.689482022010159E-2</v>
      </c>
      <c r="E34">
        <f t="shared" si="0"/>
        <v>443.06526830595357</v>
      </c>
      <c r="F34" s="3">
        <f t="shared" si="6"/>
        <v>0.26227626103904</v>
      </c>
      <c r="G34" s="3">
        <f t="shared" si="4"/>
        <v>1.1049521528955997E-2</v>
      </c>
      <c r="H34" s="3">
        <f t="shared" si="1"/>
        <v>182.02981766802108</v>
      </c>
    </row>
    <row r="35" spans="1:8" x14ac:dyDescent="0.2">
      <c r="A35">
        <f t="shared" si="2"/>
        <v>20</v>
      </c>
      <c r="B35">
        <v>238</v>
      </c>
      <c r="C35">
        <f t="shared" si="5"/>
        <v>0.96597074594091625</v>
      </c>
      <c r="D35">
        <f t="shared" si="3"/>
        <v>1.9263981144747144E-2</v>
      </c>
      <c r="E35">
        <f t="shared" si="0"/>
        <v>317.35482537856444</v>
      </c>
      <c r="F35" s="3">
        <f t="shared" si="6"/>
        <v>0.27312114771604112</v>
      </c>
      <c r="G35" s="3">
        <f t="shared" si="4"/>
        <v>1.084488667700112E-2</v>
      </c>
      <c r="H35" s="3">
        <f t="shared" si="1"/>
        <v>178.65866311691644</v>
      </c>
    </row>
    <row r="36" spans="1:8" x14ac:dyDescent="0.2">
      <c r="A36">
        <f t="shared" si="2"/>
        <v>21</v>
      </c>
      <c r="B36">
        <v>204</v>
      </c>
      <c r="C36">
        <f t="shared" si="5"/>
        <v>0.979157719826249</v>
      </c>
      <c r="D36">
        <f t="shared" si="3"/>
        <v>1.3186973885332742E-2</v>
      </c>
      <c r="E36">
        <f t="shared" si="0"/>
        <v>217.24220778697159</v>
      </c>
      <c r="F36" s="3">
        <f t="shared" si="6"/>
        <v>0.28376783581438569</v>
      </c>
      <c r="G36" s="3">
        <f t="shared" si="4"/>
        <v>1.064668809834457E-2</v>
      </c>
      <c r="H36" s="3">
        <f t="shared" si="1"/>
        <v>175.39353973212846</v>
      </c>
    </row>
    <row r="37" spans="1:8" x14ac:dyDescent="0.2">
      <c r="A37">
        <f t="shared" si="2"/>
        <v>22</v>
      </c>
      <c r="B37">
        <v>326</v>
      </c>
      <c r="C37">
        <f t="shared" si="5"/>
        <v>0.98777488698865978</v>
      </c>
      <c r="D37">
        <f t="shared" si="3"/>
        <v>8.6171671624107882E-3</v>
      </c>
      <c r="E37">
        <f t="shared" si="0"/>
        <v>141.95921183355532</v>
      </c>
      <c r="F37" s="3">
        <f t="shared" si="6"/>
        <v>0.29422232350626631</v>
      </c>
      <c r="G37" s="3">
        <f t="shared" si="4"/>
        <v>1.0454487691880621E-2</v>
      </c>
      <c r="H37" s="3">
        <f t="shared" si="1"/>
        <v>172.22723023604135</v>
      </c>
    </row>
    <row r="38" spans="1:8" x14ac:dyDescent="0.2">
      <c r="A38">
        <f t="shared" si="2"/>
        <v>23</v>
      </c>
      <c r="B38">
        <v>464</v>
      </c>
      <c r="C38">
        <f t="shared" si="5"/>
        <v>0.99314377270817678</v>
      </c>
      <c r="D38">
        <f t="shared" si="3"/>
        <v>5.3688857195169915E-3</v>
      </c>
      <c r="E38">
        <f t="shared" si="0"/>
        <v>88.447023343322911</v>
      </c>
      <c r="F38" s="3">
        <f t="shared" si="6"/>
        <v>0.30449022393969682</v>
      </c>
      <c r="G38" s="3">
        <f t="shared" si="4"/>
        <v>1.026790043343051E-2</v>
      </c>
      <c r="H38" s="3">
        <f t="shared" si="1"/>
        <v>169.15339174033423</v>
      </c>
    </row>
    <row r="39" spans="1:8" x14ac:dyDescent="0.2">
      <c r="A39">
        <f t="shared" si="2"/>
        <v>24</v>
      </c>
      <c r="B39">
        <v>275</v>
      </c>
      <c r="C39">
        <f t="shared" si="5"/>
        <v>0.99632921429963561</v>
      </c>
      <c r="D39">
        <f t="shared" si="3"/>
        <v>3.1854415914588374E-3</v>
      </c>
      <c r="E39">
        <f t="shared" si="0"/>
        <v>52.476964777692885</v>
      </c>
      <c r="F39" s="3">
        <f t="shared" si="6"/>
        <v>0.31457680944731126</v>
      </c>
      <c r="G39" s="3">
        <f t="shared" si="4"/>
        <v>1.0086585507614432E-2</v>
      </c>
      <c r="H39" s="3">
        <f t="shared" si="1"/>
        <v>166.16640965244014</v>
      </c>
    </row>
    <row r="40" spans="1:8" x14ac:dyDescent="0.2">
      <c r="A40">
        <f t="shared" si="2"/>
        <v>25</v>
      </c>
      <c r="B40">
        <v>71</v>
      </c>
      <c r="C40">
        <f t="shared" si="5"/>
        <v>0.99812674101091392</v>
      </c>
      <c r="D40">
        <f t="shared" si="3"/>
        <v>1.7975267112783078E-3</v>
      </c>
      <c r="E40">
        <f t="shared" si="0"/>
        <v>29.612455041598842</v>
      </c>
      <c r="F40" s="3">
        <f t="shared" si="6"/>
        <v>0.32448704870436285</v>
      </c>
      <c r="G40" s="3">
        <f t="shared" si="4"/>
        <v>9.9102392570515896E-3</v>
      </c>
      <c r="H40" s="3">
        <f t="shared" si="1"/>
        <v>163.26128152066789</v>
      </c>
    </row>
    <row r="41" spans="1:8" x14ac:dyDescent="0.2">
      <c r="A41">
        <f t="shared" si="2"/>
        <v>26</v>
      </c>
      <c r="B41">
        <v>84</v>
      </c>
      <c r="C41">
        <f t="shared" si="5"/>
        <v>0.99909023052976398</v>
      </c>
      <c r="D41">
        <f t="shared" si="3"/>
        <v>9.6348951885005807E-4</v>
      </c>
      <c r="E41">
        <f t="shared" si="0"/>
        <v>15.872526333535857</v>
      </c>
      <c r="F41" s="3">
        <f t="shared" si="6"/>
        <v>0.33422563822033657</v>
      </c>
      <c r="G41" s="3">
        <f t="shared" si="4"/>
        <v>9.7385895159737279E-3</v>
      </c>
      <c r="H41" s="3">
        <f t="shared" si="1"/>
        <v>160.4335236861512</v>
      </c>
    </row>
    <row r="42" spans="1:8" x14ac:dyDescent="0.2">
      <c r="A42">
        <f t="shared" si="2"/>
        <v>27</v>
      </c>
      <c r="B42">
        <v>59</v>
      </c>
      <c r="C42">
        <f t="shared" si="5"/>
        <v>0.99958014880292778</v>
      </c>
      <c r="D42">
        <f t="shared" si="3"/>
        <v>4.8991827316380299E-4</v>
      </c>
      <c r="E42">
        <f t="shared" si="0"/>
        <v>8.0709136321004902</v>
      </c>
      <c r="F42" s="3">
        <f t="shared" si="6"/>
        <v>0.34379702923184496</v>
      </c>
      <c r="G42" s="3">
        <f t="shared" si="4"/>
        <v>9.57139101150839E-3</v>
      </c>
      <c r="H42" s="3">
        <f t="shared" si="1"/>
        <v>157.67909552358921</v>
      </c>
    </row>
    <row r="43" spans="1:8" x14ac:dyDescent="0.2">
      <c r="A43">
        <f t="shared" si="2"/>
        <v>28</v>
      </c>
      <c r="B43">
        <v>51</v>
      </c>
      <c r="C43">
        <f t="shared" si="5"/>
        <v>0.99981616363984738</v>
      </c>
      <c r="D43">
        <f t="shared" si="3"/>
        <v>2.3601483691959579E-4</v>
      </c>
      <c r="E43">
        <f t="shared" si="0"/>
        <v>3.8881084234134211</v>
      </c>
      <c r="F43" s="3">
        <f t="shared" si="6"/>
        <v>0.35320545082956445</v>
      </c>
      <c r="G43" s="3">
        <f t="shared" si="4"/>
        <v>9.4084215977194852E-3</v>
      </c>
      <c r="H43" s="3">
        <f t="shared" si="1"/>
        <v>154.9943374008308</v>
      </c>
    </row>
    <row r="44" spans="1:8" x14ac:dyDescent="0.2">
      <c r="A44">
        <f t="shared" si="2"/>
        <v>29</v>
      </c>
      <c r="B44">
        <v>136</v>
      </c>
      <c r="C44">
        <f t="shared" si="5"/>
        <v>0.99992374183682387</v>
      </c>
      <c r="D44">
        <f t="shared" si="3"/>
        <v>1.0757819697648774E-4</v>
      </c>
      <c r="E44">
        <f t="shared" si="0"/>
        <v>1.772243216990659</v>
      </c>
      <c r="F44" s="3">
        <f t="shared" si="6"/>
        <v>0.3624549299754769</v>
      </c>
      <c r="G44" s="3">
        <f t="shared" si="4"/>
        <v>9.2494791459124537E-3</v>
      </c>
      <c r="H44" s="3">
        <f t="shared" si="1"/>
        <v>152.37591944976177</v>
      </c>
    </row>
    <row r="45" spans="1:8" x14ac:dyDescent="0.2">
      <c r="A45">
        <f t="shared" si="2"/>
        <v>30</v>
      </c>
      <c r="B45">
        <v>276</v>
      </c>
      <c r="C45">
        <f t="shared" si="5"/>
        <v>0.99997007650438152</v>
      </c>
      <c r="D45">
        <f t="shared" si="3"/>
        <v>4.6334667557657028E-5</v>
      </c>
      <c r="E45">
        <f t="shared" si="0"/>
        <v>0.76331731334484187</v>
      </c>
      <c r="F45" s="3">
        <f t="shared" si="6"/>
        <v>0.37154930893257343</v>
      </c>
      <c r="G45" s="3">
        <f t="shared" si="4"/>
        <v>9.0943789570965272E-3</v>
      </c>
      <c r="H45" s="3">
        <f t="shared" si="1"/>
        <v>149.8207989392082</v>
      </c>
    </row>
    <row r="46" spans="1:8" x14ac:dyDescent="0.2">
      <c r="A46">
        <f t="shared" si="2"/>
        <v>31</v>
      </c>
      <c r="B46">
        <v>228</v>
      </c>
      <c r="C46">
        <f t="shared" si="5"/>
        <v>0.99998890910705018</v>
      </c>
      <c r="D46">
        <f t="shared" si="3"/>
        <v>1.883260266866138E-5</v>
      </c>
      <c r="E46">
        <f t="shared" si="0"/>
        <v>0.31024829636352758</v>
      </c>
      <c r="F46" s="3">
        <f t="shared" si="6"/>
        <v>0.38049226052614171</v>
      </c>
      <c r="G46" s="3">
        <f t="shared" si="4"/>
        <v>8.9429515935682824E-3</v>
      </c>
      <c r="H46" s="3">
        <f t="shared" si="1"/>
        <v>147.32618455244389</v>
      </c>
    </row>
    <row r="47" spans="1:8" x14ac:dyDescent="0.2">
      <c r="A47">
        <f t="shared" si="2"/>
        <v>32</v>
      </c>
      <c r="B47">
        <v>197</v>
      </c>
      <c r="C47">
        <f t="shared" si="5"/>
        <v>0.99999612286573381</v>
      </c>
      <c r="D47">
        <f t="shared" si="3"/>
        <v>7.2137586836218404E-6</v>
      </c>
      <c r="E47">
        <f t="shared" si="0"/>
        <v>0.1188394605539862</v>
      </c>
      <c r="F47" s="3">
        <f t="shared" si="6"/>
        <v>0.38928730157583025</v>
      </c>
      <c r="G47" s="3">
        <f t="shared" si="4"/>
        <v>8.7950410496885345E-3</v>
      </c>
      <c r="H47" s="3">
        <f t="shared" si="1"/>
        <v>144.88950625256891</v>
      </c>
    </row>
    <row r="48" spans="1:8" x14ac:dyDescent="0.2">
      <c r="A48">
        <f t="shared" si="2"/>
        <v>33</v>
      </c>
      <c r="B48">
        <v>64</v>
      </c>
      <c r="C48">
        <f t="shared" si="5"/>
        <v>0.99999872352635966</v>
      </c>
      <c r="D48">
        <f t="shared" si="3"/>
        <v>2.6006606258510701E-6</v>
      </c>
      <c r="E48">
        <f t="shared" ref="E48:E79" si="7">D48*SUM($B$16:$B$107)</f>
        <v>4.2843283150270528E-2</v>
      </c>
      <c r="F48" s="3">
        <f t="shared" si="6"/>
        <v>0.39793780477509177</v>
      </c>
      <c r="G48" s="3">
        <f t="shared" si="4"/>
        <v>8.6505031992615278E-3</v>
      </c>
      <c r="H48" s="3">
        <f t="shared" ref="H48:H79" si="8">G48*SUM($B$16:$B$107)</f>
        <v>142.5083897046344</v>
      </c>
    </row>
    <row r="49" spans="1:8" x14ac:dyDescent="0.2">
      <c r="A49">
        <f t="shared" si="2"/>
        <v>34</v>
      </c>
      <c r="B49">
        <v>38</v>
      </c>
      <c r="C49">
        <f t="shared" si="5"/>
        <v>0.99999960477854322</v>
      </c>
      <c r="D49">
        <f t="shared" si="3"/>
        <v>8.8125218355994406E-7</v>
      </c>
      <c r="E49">
        <f t="shared" si="7"/>
        <v>1.4517748471966518E-2</v>
      </c>
      <c r="F49" s="3">
        <f t="shared" si="6"/>
        <v>0.40644700924517452</v>
      </c>
      <c r="G49" s="3">
        <f t="shared" si="4"/>
        <v>8.5092044700827429E-3</v>
      </c>
      <c r="H49" s="3">
        <f t="shared" si="8"/>
        <v>140.18063444014311</v>
      </c>
    </row>
    <row r="50" spans="1:8" x14ac:dyDescent="0.2">
      <c r="A50">
        <f t="shared" si="2"/>
        <v>35</v>
      </c>
      <c r="B50">
        <v>36</v>
      </c>
      <c r="C50">
        <f t="shared" si="5"/>
        <v>0.99999988508623094</v>
      </c>
      <c r="D50">
        <f t="shared" si="3"/>
        <v>2.8030768772779879E-7</v>
      </c>
      <c r="E50">
        <f t="shared" si="7"/>
        <v>4.6177888476277573E-3</v>
      </c>
      <c r="F50" s="3">
        <f t="shared" si="6"/>
        <v>0.41481802995147377</v>
      </c>
      <c r="G50" s="3">
        <f t="shared" si="4"/>
        <v>8.3710207062992481E-3</v>
      </c>
      <c r="H50" s="3">
        <f t="shared" si="8"/>
        <v>137.90419511557383</v>
      </c>
    </row>
    <row r="51" spans="1:8" x14ac:dyDescent="0.2">
      <c r="A51">
        <f t="shared" si="2"/>
        <v>36</v>
      </c>
      <c r="B51">
        <v>117</v>
      </c>
      <c r="C51">
        <f t="shared" si="5"/>
        <v>0.99999996866816265</v>
      </c>
      <c r="D51">
        <f t="shared" si="3"/>
        <v>8.3581931709098001E-8</v>
      </c>
      <c r="E51">
        <f t="shared" si="7"/>
        <v>1.3769287429756805E-3</v>
      </c>
      <c r="F51" s="3">
        <f t="shared" si="6"/>
        <v>0.42305386613849372</v>
      </c>
      <c r="G51" s="3">
        <f t="shared" si="4"/>
        <v>8.2358361870199515E-3</v>
      </c>
      <c r="H51" s="3">
        <f t="shared" si="8"/>
        <v>135.67716534496668</v>
      </c>
    </row>
    <row r="52" spans="1:8" x14ac:dyDescent="0.2">
      <c r="A52">
        <f t="shared" si="2"/>
        <v>37</v>
      </c>
      <c r="B52">
        <v>238</v>
      </c>
      <c r="C52">
        <f t="shared" si="5"/>
        <v>0.99999999200045631</v>
      </c>
      <c r="D52">
        <f t="shared" si="3"/>
        <v>2.3332293652700287E-8</v>
      </c>
      <c r="E52">
        <f t="shared" si="7"/>
        <v>3.8437620563458452E-4</v>
      </c>
      <c r="F52" s="3">
        <f t="shared" si="6"/>
        <v>0.43115740891415988</v>
      </c>
      <c r="G52" s="3">
        <f t="shared" si="4"/>
        <v>8.1035427756661615E-3</v>
      </c>
      <c r="H52" s="3">
        <f t="shared" si="8"/>
        <v>133.49776368632433</v>
      </c>
    </row>
    <row r="53" spans="1:8" x14ac:dyDescent="0.2">
      <c r="A53">
        <f t="shared" si="2"/>
        <v>38</v>
      </c>
      <c r="B53">
        <v>152</v>
      </c>
      <c r="C53">
        <f t="shared" si="5"/>
        <v>0.99999999809015871</v>
      </c>
      <c r="D53">
        <f t="shared" si="3"/>
        <v>6.0897024090067475E-9</v>
      </c>
      <c r="E53">
        <f t="shared" si="7"/>
        <v>1.0032175748597716E-4</v>
      </c>
      <c r="F53" s="3">
        <f t="shared" si="6"/>
        <v>0.43913144809349769</v>
      </c>
      <c r="G53" s="3">
        <f t="shared" si="4"/>
        <v>7.9740391793378107E-3</v>
      </c>
      <c r="H53" s="3">
        <f t="shared" si="8"/>
        <v>131.36432144041109</v>
      </c>
    </row>
    <row r="54" spans="1:8" x14ac:dyDescent="0.2">
      <c r="A54">
        <f t="shared" si="2"/>
        <v>39</v>
      </c>
      <c r="B54">
        <v>32</v>
      </c>
      <c r="C54">
        <f t="shared" si="5"/>
        <v>0.99999999957423213</v>
      </c>
      <c r="D54">
        <f t="shared" si="3"/>
        <v>1.4840734197107963E-9</v>
      </c>
      <c r="E54">
        <f t="shared" si="7"/>
        <v>2.4448625516315659E-5</v>
      </c>
      <c r="F54" s="3">
        <f t="shared" si="6"/>
        <v>0.44697867839471916</v>
      </c>
      <c r="G54" s="3">
        <f t="shared" si="4"/>
        <v>7.847230301221475E-3</v>
      </c>
      <c r="H54" s="3">
        <f t="shared" si="8"/>
        <v>129.27527198232258</v>
      </c>
    </row>
    <row r="55" spans="1:8" x14ac:dyDescent="0.2">
      <c r="A55">
        <f t="shared" si="2"/>
        <v>40</v>
      </c>
      <c r="B55">
        <v>44</v>
      </c>
      <c r="C55">
        <f t="shared" si="5"/>
        <v>0.99999999991149113</v>
      </c>
      <c r="D55">
        <f t="shared" si="3"/>
        <v>3.3725899850622909E-10</v>
      </c>
      <c r="E55">
        <f t="shared" si="7"/>
        <v>5.556004741391618E-6</v>
      </c>
      <c r="F55" s="3">
        <f t="shared" si="6"/>
        <v>0.45470170506679941</v>
      </c>
      <c r="G55" s="3">
        <f t="shared" si="4"/>
        <v>7.7230266720802465E-3</v>
      </c>
      <c r="H55" s="3">
        <f t="shared" si="8"/>
        <v>127.22914139584998</v>
      </c>
    </row>
    <row r="56" spans="1:8" x14ac:dyDescent="0.2">
      <c r="A56">
        <f t="shared" si="2"/>
        <v>41</v>
      </c>
      <c r="B56">
        <v>29</v>
      </c>
      <c r="C56">
        <f t="shared" si="5"/>
        <v>0.99999999998286693</v>
      </c>
      <c r="D56">
        <f t="shared" si="3"/>
        <v>7.1375794163941464E-11</v>
      </c>
      <c r="E56">
        <f t="shared" si="7"/>
        <v>1.1758448330567717E-6</v>
      </c>
      <c r="F56" s="3">
        <f t="shared" si="6"/>
        <v>0.46230304901607011</v>
      </c>
      <c r="G56" s="3">
        <f t="shared" si="4"/>
        <v>7.6013439492707002E-3</v>
      </c>
      <c r="H56" s="3">
        <f t="shared" si="8"/>
        <v>125.22454022028552</v>
      </c>
    </row>
    <row r="57" spans="1:8" x14ac:dyDescent="0.2">
      <c r="A57">
        <f t="shared" si="2"/>
        <v>42</v>
      </c>
      <c r="B57">
        <v>31</v>
      </c>
      <c r="C57">
        <f t="shared" si="5"/>
        <v>0.99999999999691591</v>
      </c>
      <c r="D57">
        <f t="shared" si="3"/>
        <v>1.4048984198211656E-11</v>
      </c>
      <c r="E57">
        <f t="shared" si="7"/>
        <v>2.3144296568133882E-7</v>
      </c>
      <c r="F57" s="3">
        <f t="shared" si="6"/>
        <v>0.46978515148973987</v>
      </c>
      <c r="G57" s="3">
        <f t="shared" si="4"/>
        <v>7.4821024736697606E-3</v>
      </c>
      <c r="H57" s="3">
        <f t="shared" si="8"/>
        <v>123.26015615123563</v>
      </c>
    </row>
    <row r="58" spans="1:8" x14ac:dyDescent="0.2">
      <c r="A58">
        <f t="shared" si="2"/>
        <v>43</v>
      </c>
      <c r="B58">
        <v>102</v>
      </c>
      <c r="C58">
        <f t="shared" si="5"/>
        <v>0.99999999999948452</v>
      </c>
      <c r="D58">
        <f t="shared" si="3"/>
        <v>2.5686119897727622E-12</v>
      </c>
      <c r="E58">
        <f t="shared" si="7"/>
        <v>4.2315313919516484E-8</v>
      </c>
      <c r="F58" s="3">
        <f t="shared" si="6"/>
        <v>0.47715037836621743</v>
      </c>
      <c r="G58" s="3">
        <f t="shared" si="4"/>
        <v>7.3652268764775597E-3</v>
      </c>
      <c r="H58" s="3">
        <f t="shared" si="8"/>
        <v>121.33474756309131</v>
      </c>
    </row>
    <row r="59" spans="1:8" x14ac:dyDescent="0.2">
      <c r="A59">
        <f t="shared" si="2"/>
        <v>44</v>
      </c>
      <c r="B59">
        <v>215</v>
      </c>
      <c r="C59">
        <f t="shared" si="5"/>
        <v>0.99999999999992006</v>
      </c>
      <c r="D59">
        <f t="shared" si="3"/>
        <v>4.3554049256044891E-13</v>
      </c>
      <c r="E59">
        <f t="shared" si="7"/>
        <v>7.1750940744408354E-9</v>
      </c>
      <c r="F59" s="3">
        <f t="shared" si="6"/>
        <v>0.48440102409535801</v>
      </c>
      <c r="G59" s="3">
        <f t="shared" si="4"/>
        <v>7.2506457291405813E-3</v>
      </c>
      <c r="H59" s="3">
        <f t="shared" si="8"/>
        <v>119.44713774186194</v>
      </c>
    </row>
    <row r="60" spans="1:8" x14ac:dyDescent="0.2">
      <c r="A60">
        <f t="shared" si="2"/>
        <v>45</v>
      </c>
      <c r="B60">
        <v>110</v>
      </c>
      <c r="C60">
        <f t="shared" si="5"/>
        <v>0.99999999999998856</v>
      </c>
      <c r="D60">
        <f t="shared" si="3"/>
        <v>6.8500760619372159E-14</v>
      </c>
      <c r="E60">
        <f t="shared" si="7"/>
        <v>1.1284815304435369E-9</v>
      </c>
      <c r="F60" s="3">
        <f t="shared" si="6"/>
        <v>0.49153931532605766</v>
      </c>
      <c r="G60" s="3">
        <f t="shared" si="4"/>
        <v>7.1382912306996449E-3</v>
      </c>
      <c r="H60" s="3">
        <f t="shared" si="8"/>
        <v>117.59620973454595</v>
      </c>
    </row>
    <row r="61" spans="1:8" x14ac:dyDescent="0.2">
      <c r="A61">
        <f t="shared" si="2"/>
        <v>46</v>
      </c>
      <c r="B61">
        <v>24</v>
      </c>
      <c r="C61">
        <f t="shared" si="5"/>
        <v>0.99999999999999845</v>
      </c>
      <c r="D61">
        <f t="shared" si="3"/>
        <v>9.8809849191638932E-15</v>
      </c>
      <c r="E61">
        <f t="shared" si="7"/>
        <v>1.6277934555830598E-10</v>
      </c>
      <c r="F61" s="3">
        <f t="shared" si="6"/>
        <v>0.49856741425379258</v>
      </c>
      <c r="G61" s="3">
        <f t="shared" si="4"/>
        <v>7.0280989277349271E-3</v>
      </c>
      <c r="H61" s="3">
        <f t="shared" si="8"/>
        <v>115.78090173550518</v>
      </c>
    </row>
    <row r="62" spans="1:8" x14ac:dyDescent="0.2">
      <c r="A62">
        <f t="shared" si="2"/>
        <v>47</v>
      </c>
      <c r="B62">
        <v>37</v>
      </c>
      <c r="C62">
        <f t="shared" si="5"/>
        <v>0.99999999999999978</v>
      </c>
      <c r="D62">
        <f t="shared" si="3"/>
        <v>1.3322676295501878E-15</v>
      </c>
      <c r="E62">
        <f t="shared" si="7"/>
        <v>2.1947776929209795E-11</v>
      </c>
      <c r="F62" s="3">
        <f t="shared" si="6"/>
        <v>0.50548742171658989</v>
      </c>
      <c r="G62" s="3">
        <f t="shared" si="4"/>
        <v>6.9200074627973063E-3</v>
      </c>
      <c r="H62" s="3">
        <f t="shared" si="8"/>
        <v>114.00020294212283</v>
      </c>
    </row>
    <row r="63" spans="1:8" x14ac:dyDescent="0.2">
      <c r="A63">
        <f t="shared" si="2"/>
        <v>48</v>
      </c>
      <c r="B63">
        <v>23</v>
      </c>
      <c r="C63">
        <f t="shared" si="5"/>
        <v>1</v>
      </c>
      <c r="D63">
        <f t="shared" si="3"/>
        <v>0</v>
      </c>
      <c r="E63">
        <f t="shared" si="7"/>
        <v>0</v>
      </c>
      <c r="F63" s="3">
        <f t="shared" si="6"/>
        <v>0.51230138006441062</v>
      </c>
      <c r="G63" s="3">
        <f t="shared" si="4"/>
        <v>6.8139583478207255E-3</v>
      </c>
      <c r="H63" s="3">
        <f t="shared" si="8"/>
        <v>112.25314982199863</v>
      </c>
    </row>
    <row r="64" spans="1:8" x14ac:dyDescent="0.2">
      <c r="A64">
        <f t="shared" si="2"/>
        <v>49</v>
      </c>
      <c r="B64">
        <v>22</v>
      </c>
      <c r="C64">
        <f t="shared" si="5"/>
        <v>1</v>
      </c>
      <c r="D64">
        <f t="shared" si="3"/>
        <v>0</v>
      </c>
      <c r="E64">
        <f t="shared" si="7"/>
        <v>0</v>
      </c>
      <c r="F64" s="3">
        <f t="shared" si="6"/>
        <v>0.51901127582391593</v>
      </c>
      <c r="G64" s="3">
        <f t="shared" si="4"/>
        <v>6.7098957595053133E-3</v>
      </c>
      <c r="H64" s="3">
        <f t="shared" si="8"/>
        <v>110.53882274209053</v>
      </c>
    </row>
    <row r="65" spans="1:8" x14ac:dyDescent="0.2">
      <c r="A65">
        <f t="shared" si="2"/>
        <v>50</v>
      </c>
      <c r="B65">
        <v>78</v>
      </c>
      <c r="C65">
        <f t="shared" si="5"/>
        <v>1</v>
      </c>
      <c r="D65">
        <f t="shared" si="3"/>
        <v>0</v>
      </c>
      <c r="E65">
        <f t="shared" si="7"/>
        <v>0</v>
      </c>
      <c r="F65" s="3">
        <f t="shared" si="6"/>
        <v>0.52561904217799871</v>
      </c>
      <c r="G65" s="3">
        <f t="shared" si="4"/>
        <v>6.607766354082778E-3</v>
      </c>
      <c r="H65" s="3">
        <f t="shared" si="8"/>
        <v>108.85634291715968</v>
      </c>
    </row>
    <row r="66" spans="1:8" x14ac:dyDescent="0.2">
      <c r="A66">
        <f t="shared" si="2"/>
        <v>51</v>
      </c>
      <c r="B66">
        <v>172</v>
      </c>
      <c r="C66">
        <f t="shared" si="5"/>
        <v>1</v>
      </c>
      <c r="D66">
        <f t="shared" si="3"/>
        <v>0</v>
      </c>
      <c r="E66">
        <f t="shared" si="7"/>
        <v>0</v>
      </c>
      <c r="F66" s="3">
        <f t="shared" si="6"/>
        <v>0.53212656127722735</v>
      </c>
      <c r="G66" s="3">
        <f t="shared" si="4"/>
        <v>6.5075190992286425E-3</v>
      </c>
      <c r="H66" s="3">
        <f t="shared" si="8"/>
        <v>107.20486964069265</v>
      </c>
    </row>
    <row r="67" spans="1:8" x14ac:dyDescent="0.2">
      <c r="A67">
        <f t="shared" si="2"/>
        <v>52</v>
      </c>
      <c r="B67">
        <v>104</v>
      </c>
      <c r="C67">
        <f t="shared" si="5"/>
        <v>1</v>
      </c>
      <c r="D67">
        <f t="shared" si="3"/>
        <v>0</v>
      </c>
      <c r="E67">
        <f t="shared" si="7"/>
        <v>0</v>
      </c>
      <c r="F67" s="3">
        <f t="shared" si="6"/>
        <v>0.53853566639841999</v>
      </c>
      <c r="G67" s="3">
        <f t="shared" si="4"/>
        <v>6.4091051211926375E-3</v>
      </c>
      <c r="H67" s="3">
        <f t="shared" si="8"/>
        <v>105.5835977665275</v>
      </c>
    </row>
    <row r="68" spans="1:8" x14ac:dyDescent="0.2">
      <c r="A68">
        <f t="shared" si="2"/>
        <v>53</v>
      </c>
      <c r="B68">
        <v>17</v>
      </c>
      <c r="C68">
        <f t="shared" si="5"/>
        <v>1</v>
      </c>
      <c r="D68">
        <f t="shared" si="3"/>
        <v>0</v>
      </c>
      <c r="E68">
        <f t="shared" si="7"/>
        <v>0</v>
      </c>
      <c r="F68" s="3">
        <f t="shared" si="6"/>
        <v>0.54484814396387504</v>
      </c>
      <c r="G68" s="3">
        <f t="shared" si="4"/>
        <v>6.3124775654550547E-3</v>
      </c>
      <c r="H68" s="3">
        <f t="shared" si="8"/>
        <v>103.99175541330658</v>
      </c>
    </row>
    <row r="69" spans="1:8" x14ac:dyDescent="0.2">
      <c r="A69">
        <f t="shared" si="2"/>
        <v>54</v>
      </c>
      <c r="B69">
        <v>29</v>
      </c>
      <c r="C69">
        <f t="shared" si="5"/>
        <v>1</v>
      </c>
      <c r="D69">
        <f t="shared" si="3"/>
        <v>0</v>
      </c>
      <c r="E69">
        <f t="shared" si="7"/>
        <v>0</v>
      </c>
      <c r="F69" s="3">
        <f t="shared" si="6"/>
        <v>0.55106573543332993</v>
      </c>
      <c r="G69" s="3">
        <f t="shared" si="4"/>
        <v>6.2175914694548862E-3</v>
      </c>
      <c r="H69" s="3">
        <f t="shared" si="8"/>
        <v>102.4286018677998</v>
      </c>
    </row>
    <row r="70" spans="1:8" x14ac:dyDescent="0.2">
      <c r="A70">
        <f t="shared" si="2"/>
        <v>55</v>
      </c>
      <c r="B70">
        <v>18</v>
      </c>
      <c r="C70">
        <f t="shared" si="5"/>
        <v>1</v>
      </c>
      <c r="D70">
        <f t="shared" si="3"/>
        <v>0</v>
      </c>
      <c r="E70">
        <f t="shared" si="7"/>
        <v>0</v>
      </c>
      <c r="F70" s="3">
        <f t="shared" si="6"/>
        <v>0.55719013907943316</v>
      </c>
      <c r="G70" s="3">
        <f t="shared" si="4"/>
        <v>6.124403646103227E-3</v>
      </c>
      <c r="H70" s="3">
        <f t="shared" si="8"/>
        <v>100.89342566590456</v>
      </c>
    </row>
    <row r="71" spans="1:8" x14ac:dyDescent="0.2">
      <c r="A71">
        <f t="shared" si="2"/>
        <v>56</v>
      </c>
      <c r="B71">
        <v>17</v>
      </c>
      <c r="C71">
        <f t="shared" si="5"/>
        <v>1</v>
      </c>
      <c r="D71">
        <f t="shared" si="3"/>
        <v>0</v>
      </c>
      <c r="E71">
        <f t="shared" si="7"/>
        <v>0</v>
      </c>
      <c r="F71" s="3">
        <f t="shared" si="6"/>
        <v>0.56322301165639299</v>
      </c>
      <c r="G71" s="3">
        <f t="shared" si="4"/>
        <v>6.0328725769598357E-3</v>
      </c>
      <c r="H71" s="3">
        <f t="shared" si="8"/>
        <v>99.385542832836336</v>
      </c>
    </row>
    <row r="72" spans="1:8" x14ac:dyDescent="0.2">
      <c r="A72">
        <f t="shared" si="2"/>
        <v>57</v>
      </c>
      <c r="B72">
        <v>58</v>
      </c>
      <c r="C72">
        <f t="shared" si="5"/>
        <v>1</v>
      </c>
      <c r="D72">
        <f t="shared" si="3"/>
        <v>0</v>
      </c>
      <c r="E72">
        <f t="shared" si="7"/>
        <v>0</v>
      </c>
      <c r="F72" s="3">
        <f t="shared" si="6"/>
        <v>0.56916596997048641</v>
      </c>
      <c r="G72" s="3">
        <f t="shared" si="4"/>
        <v>5.9429583140934161E-3</v>
      </c>
      <c r="H72" s="3">
        <f t="shared" si="8"/>
        <v>97.90429526637493</v>
      </c>
    </row>
    <row r="73" spans="1:8" x14ac:dyDescent="0.2">
      <c r="A73">
        <f t="shared" si="2"/>
        <v>58</v>
      </c>
      <c r="B73">
        <v>126</v>
      </c>
      <c r="C73">
        <f t="shared" si="5"/>
        <v>1</v>
      </c>
      <c r="D73">
        <f t="shared" si="3"/>
        <v>0</v>
      </c>
      <c r="E73">
        <f t="shared" si="7"/>
        <v>0</v>
      </c>
      <c r="F73" s="3">
        <f t="shared" si="6"/>
        <v>0.57502059236023706</v>
      </c>
      <c r="G73" s="3">
        <f t="shared" si="4"/>
        <v>5.8546223897506522E-3</v>
      </c>
      <c r="H73" s="3">
        <f t="shared" si="8"/>
        <v>96.449049248752246</v>
      </c>
    </row>
    <row r="74" spans="1:8" x14ac:dyDescent="0.2">
      <c r="A74">
        <f t="shared" si="2"/>
        <v>59</v>
      </c>
      <c r="B74">
        <v>46</v>
      </c>
      <c r="C74">
        <f t="shared" si="5"/>
        <v>1</v>
      </c>
      <c r="D74">
        <f t="shared" si="3"/>
        <v>0</v>
      </c>
      <c r="E74">
        <f t="shared" si="7"/>
        <v>0</v>
      </c>
      <c r="F74" s="3">
        <f t="shared" si="6"/>
        <v>0.580788420093306</v>
      </c>
      <c r="G74" s="3">
        <f t="shared" si="4"/>
        <v>5.767827733068942E-3</v>
      </c>
      <c r="H74" s="3">
        <f t="shared" si="8"/>
        <v>95.019194074577754</v>
      </c>
    </row>
    <row r="75" spans="1:8" x14ac:dyDescent="0.2">
      <c r="A75">
        <f t="shared" si="2"/>
        <v>60</v>
      </c>
      <c r="B75">
        <v>17</v>
      </c>
      <c r="C75">
        <f t="shared" si="5"/>
        <v>1</v>
      </c>
      <c r="D75">
        <f t="shared" si="3"/>
        <v>0</v>
      </c>
      <c r="E75">
        <f t="shared" si="7"/>
        <v>0</v>
      </c>
      <c r="F75" s="3">
        <f t="shared" si="6"/>
        <v>0.58647095868646182</v>
      </c>
      <c r="G75" s="3">
        <f t="shared" si="4"/>
        <v>5.682538593155817E-3</v>
      </c>
      <c r="H75" s="3">
        <f t="shared" si="8"/>
        <v>93.614140783648935</v>
      </c>
    </row>
    <row r="76" spans="1:8" x14ac:dyDescent="0.2">
      <c r="A76">
        <f t="shared" si="2"/>
        <v>61</v>
      </c>
      <c r="B76">
        <v>25</v>
      </c>
      <c r="C76">
        <f t="shared" si="5"/>
        <v>1</v>
      </c>
      <c r="D76">
        <f t="shared" si="3"/>
        <v>0</v>
      </c>
      <c r="E76">
        <f t="shared" si="7"/>
        <v>0</v>
      </c>
      <c r="F76" s="3">
        <f t="shared" si="6"/>
        <v>0.59206967915439945</v>
      </c>
      <c r="G76" s="3">
        <f t="shared" si="4"/>
        <v>5.5987204679376346E-3</v>
      </c>
      <c r="H76" s="3">
        <f t="shared" si="8"/>
        <v>92.233320988804593</v>
      </c>
    </row>
    <row r="77" spans="1:8" x14ac:dyDescent="0.2">
      <c r="A77">
        <f t="shared" si="2"/>
        <v>62</v>
      </c>
      <c r="B77">
        <v>35</v>
      </c>
      <c r="C77">
        <f t="shared" si="5"/>
        <v>1</v>
      </c>
      <c r="D77">
        <f t="shared" si="3"/>
        <v>0</v>
      </c>
      <c r="E77">
        <f t="shared" si="7"/>
        <v>0</v>
      </c>
      <c r="F77" s="3">
        <f t="shared" si="6"/>
        <v>0.59758601919262533</v>
      </c>
      <c r="G77" s="3">
        <f t="shared" si="4"/>
        <v>5.5163400382258754E-3</v>
      </c>
      <c r="H77" s="3">
        <f t="shared" si="8"/>
        <v>90.876185789733071</v>
      </c>
    </row>
    <row r="78" spans="1:8" x14ac:dyDescent="0.2">
      <c r="A78">
        <f t="shared" si="2"/>
        <v>63</v>
      </c>
      <c r="B78">
        <v>15</v>
      </c>
      <c r="C78">
        <f t="shared" si="5"/>
        <v>1</v>
      </c>
      <c r="D78">
        <f t="shared" si="3"/>
        <v>0</v>
      </c>
      <c r="E78">
        <f t="shared" si="7"/>
        <v>0</v>
      </c>
      <c r="F78" s="3">
        <f t="shared" si="6"/>
        <v>0.60302138429917407</v>
      </c>
      <c r="G78" s="3">
        <f t="shared" si="4"/>
        <v>5.4353651065487396E-3</v>
      </c>
      <c r="H78" s="3">
        <f t="shared" si="8"/>
        <v>89.542204765283941</v>
      </c>
    </row>
    <row r="79" spans="1:8" x14ac:dyDescent="0.2">
      <c r="A79">
        <f t="shared" si="2"/>
        <v>64</v>
      </c>
      <c r="B79">
        <v>57</v>
      </c>
      <c r="C79">
        <f t="shared" si="5"/>
        <v>1</v>
      </c>
      <c r="D79">
        <f t="shared" si="3"/>
        <v>0</v>
      </c>
      <c r="E79">
        <f t="shared" si="7"/>
        <v>0</v>
      </c>
      <c r="F79" s="3">
        <f t="shared" si="6"/>
        <v>0.60837714883947314</v>
      </c>
      <c r="G79" s="3">
        <f t="shared" si="4"/>
        <v>5.3557645402990683E-3</v>
      </c>
      <c r="H79" s="3">
        <f t="shared" si="8"/>
        <v>88.230865036886854</v>
      </c>
    </row>
    <row r="80" spans="1:8" x14ac:dyDescent="0.2">
      <c r="A80">
        <f t="shared" si="2"/>
        <v>65</v>
      </c>
      <c r="B80">
        <v>114</v>
      </c>
      <c r="C80">
        <f t="shared" si="5"/>
        <v>1</v>
      </c>
      <c r="D80">
        <f t="shared" si="3"/>
        <v>0</v>
      </c>
      <c r="E80">
        <f t="shared" ref="E80:E111" si="9">D80*SUM($B$16:$B$107)</f>
        <v>0</v>
      </c>
      <c r="F80" s="3">
        <f t="shared" si="6"/>
        <v>0.61365465705830469</v>
      </c>
      <c r="G80" s="3">
        <f t="shared" si="4"/>
        <v>5.2775082188315503E-3</v>
      </c>
      <c r="H80" s="3">
        <f t="shared" ref="H80:H111" si="10">G80*SUM($B$16:$B$107)</f>
        <v>86.941670397030961</v>
      </c>
    </row>
    <row r="81" spans="1:8" x14ac:dyDescent="0.2">
      <c r="A81">
        <f t="shared" si="2"/>
        <v>66</v>
      </c>
      <c r="B81">
        <v>93</v>
      </c>
      <c r="C81">
        <f t="shared" ref="C81:C107" si="11">1-EXP(-$B$1*A81^$B$2)</f>
        <v>1</v>
      </c>
      <c r="D81">
        <f t="shared" si="3"/>
        <v>0</v>
      </c>
      <c r="E81">
        <f t="shared" si="9"/>
        <v>0</v>
      </c>
      <c r="F81" s="3">
        <f t="shared" ref="F81:F107" si="12">1-EXP(-$E$1*A81^$E$2)</f>
        <v>0.61885522404246851</v>
      </c>
      <c r="G81" s="3">
        <f t="shared" si="4"/>
        <v>5.2005669841638236E-3</v>
      </c>
      <c r="H81" s="3">
        <f t="shared" si="10"/>
        <v>85.674140497114834</v>
      </c>
    </row>
    <row r="82" spans="1:8" x14ac:dyDescent="0.2">
      <c r="A82">
        <f t="shared" ref="A82:A107" si="13">A81+1</f>
        <v>67</v>
      </c>
      <c r="B82">
        <v>85</v>
      </c>
      <c r="C82">
        <f t="shared" si="11"/>
        <v>1</v>
      </c>
      <c r="D82">
        <f t="shared" ref="D82:D106" si="14">C82-C81</f>
        <v>0</v>
      </c>
      <c r="E82">
        <f t="shared" si="9"/>
        <v>0</v>
      </c>
      <c r="F82" s="3">
        <f t="shared" si="12"/>
        <v>0.62398013663744434</v>
      </c>
      <c r="G82" s="3">
        <f t="shared" ref="G82:G107" si="15">F82-F81</f>
        <v>5.1249125949758279E-3</v>
      </c>
      <c r="H82" s="3">
        <f t="shared" si="10"/>
        <v>84.427810089631791</v>
      </c>
    </row>
    <row r="83" spans="1:8" x14ac:dyDescent="0.2">
      <c r="A83">
        <f t="shared" si="13"/>
        <v>68</v>
      </c>
      <c r="B83">
        <v>32</v>
      </c>
      <c r="C83">
        <f t="shared" si="11"/>
        <v>1</v>
      </c>
      <c r="D83">
        <f t="shared" si="14"/>
        <v>0</v>
      </c>
      <c r="E83">
        <f t="shared" si="9"/>
        <v>0</v>
      </c>
      <c r="F83" s="3">
        <f t="shared" si="12"/>
        <v>0.62903065432107086</v>
      </c>
      <c r="G83" s="3">
        <f t="shared" si="15"/>
        <v>5.0505176836265209E-3</v>
      </c>
      <c r="H83" s="3">
        <f t="shared" si="10"/>
        <v>83.202228320063298</v>
      </c>
    </row>
    <row r="84" spans="1:8" x14ac:dyDescent="0.2">
      <c r="A84">
        <f t="shared" si="13"/>
        <v>69</v>
      </c>
      <c r="B84">
        <v>19</v>
      </c>
      <c r="C84">
        <f t="shared" si="11"/>
        <v>1</v>
      </c>
      <c r="D84">
        <f t="shared" si="14"/>
        <v>0</v>
      </c>
      <c r="E84">
        <f t="shared" si="9"/>
        <v>0</v>
      </c>
      <c r="F84" s="3">
        <f t="shared" si="12"/>
        <v>0.63400801003701956</v>
      </c>
      <c r="G84" s="3">
        <f t="shared" si="15"/>
        <v>4.9773557159487058E-3</v>
      </c>
      <c r="H84" s="3">
        <f t="shared" si="10"/>
        <v>81.996958064538987</v>
      </c>
    </row>
    <row r="85" spans="1:8" x14ac:dyDescent="0.2">
      <c r="A85">
        <f t="shared" si="13"/>
        <v>70</v>
      </c>
      <c r="B85">
        <v>18</v>
      </c>
      <c r="C85">
        <f t="shared" si="11"/>
        <v>1</v>
      </c>
      <c r="D85">
        <f t="shared" si="14"/>
        <v>0</v>
      </c>
      <c r="E85">
        <f t="shared" si="9"/>
        <v>0</v>
      </c>
      <c r="F85" s="3">
        <f t="shared" si="12"/>
        <v>0.6389134109906085</v>
      </c>
      <c r="G85" s="3">
        <f t="shared" si="15"/>
        <v>4.9054009535889342E-3</v>
      </c>
      <c r="H85" s="3">
        <f t="shared" si="10"/>
        <v>80.8115753094241</v>
      </c>
    </row>
    <row r="86" spans="1:8" x14ac:dyDescent="0.2">
      <c r="A86">
        <f t="shared" si="13"/>
        <v>71</v>
      </c>
      <c r="B86">
        <v>45</v>
      </c>
      <c r="C86">
        <f t="shared" si="11"/>
        <v>1</v>
      </c>
      <c r="D86">
        <f t="shared" si="14"/>
        <v>0</v>
      </c>
      <c r="E86">
        <f t="shared" si="9"/>
        <v>0</v>
      </c>
      <c r="F86" s="3">
        <f t="shared" si="12"/>
        <v>0.64374803940930292</v>
      </c>
      <c r="G86" s="3">
        <f t="shared" si="15"/>
        <v>4.8346284186944199E-3</v>
      </c>
      <c r="H86" s="3">
        <f t="shared" si="10"/>
        <v>79.645668569571868</v>
      </c>
    </row>
    <row r="87" spans="1:8" x14ac:dyDescent="0.2">
      <c r="A87">
        <f t="shared" si="13"/>
        <v>72</v>
      </c>
      <c r="B87">
        <v>89</v>
      </c>
      <c r="C87">
        <f t="shared" si="11"/>
        <v>1</v>
      </c>
      <c r="D87">
        <f t="shared" si="14"/>
        <v>0</v>
      </c>
      <c r="E87">
        <f t="shared" si="9"/>
        <v>0</v>
      </c>
      <c r="F87" s="3">
        <f t="shared" si="12"/>
        <v>0.64851305327006314</v>
      </c>
      <c r="G87" s="3">
        <f t="shared" si="15"/>
        <v>4.7650138607602255E-3</v>
      </c>
      <c r="H87" s="3">
        <f t="shared" si="10"/>
        <v>78.49883834216395</v>
      </c>
    </row>
    <row r="88" spans="1:8" x14ac:dyDescent="0.2">
      <c r="A88">
        <f t="shared" si="13"/>
        <v>73</v>
      </c>
      <c r="B88">
        <v>51</v>
      </c>
      <c r="C88">
        <f t="shared" si="11"/>
        <v>1</v>
      </c>
      <c r="D88">
        <f t="shared" si="14"/>
        <v>0</v>
      </c>
      <c r="E88">
        <f t="shared" si="9"/>
        <v>0</v>
      </c>
      <c r="F88" s="3">
        <f t="shared" si="12"/>
        <v>0.65320958699553588</v>
      </c>
      <c r="G88" s="3">
        <f t="shared" si="15"/>
        <v>4.6965337254727402E-3</v>
      </c>
      <c r="H88" s="3">
        <f t="shared" si="10"/>
        <v>77.370696593437927</v>
      </c>
    </row>
    <row r="89" spans="1:8" x14ac:dyDescent="0.2">
      <c r="A89">
        <f t="shared" si="13"/>
        <v>74</v>
      </c>
      <c r="B89">
        <v>8</v>
      </c>
      <c r="C89">
        <f t="shared" si="11"/>
        <v>1</v>
      </c>
      <c r="D89">
        <f t="shared" si="14"/>
        <v>0</v>
      </c>
      <c r="E89">
        <f t="shared" si="9"/>
        <v>0</v>
      </c>
      <c r="F89" s="3">
        <f t="shared" si="12"/>
        <v>0.65783875212093257</v>
      </c>
      <c r="G89" s="3">
        <f t="shared" si="15"/>
        <v>4.6291651253966837E-3</v>
      </c>
      <c r="H89" s="3">
        <f t="shared" si="10"/>
        <v>76.260866275784963</v>
      </c>
    </row>
    <row r="90" spans="1:8" x14ac:dyDescent="0.2">
      <c r="A90">
        <f t="shared" si="13"/>
        <v>75</v>
      </c>
      <c r="B90">
        <v>15</v>
      </c>
      <c r="C90">
        <f t="shared" si="11"/>
        <v>1</v>
      </c>
      <c r="D90">
        <f t="shared" si="14"/>
        <v>0</v>
      </c>
      <c r="E90">
        <f t="shared" si="9"/>
        <v>0</v>
      </c>
      <c r="F90" s="3">
        <f t="shared" si="12"/>
        <v>0.66240163793329798</v>
      </c>
      <c r="G90" s="3">
        <f t="shared" si="15"/>
        <v>4.5628858123654137E-3</v>
      </c>
      <c r="H90" s="3">
        <f t="shared" si="10"/>
        <v>75.168980872907824</v>
      </c>
    </row>
    <row r="91" spans="1:8" x14ac:dyDescent="0.2">
      <c r="A91">
        <f t="shared" si="13"/>
        <v>76</v>
      </c>
      <c r="B91">
        <v>9</v>
      </c>
      <c r="C91">
        <f t="shared" si="11"/>
        <v>1</v>
      </c>
      <c r="D91">
        <f t="shared" si="14"/>
        <v>0</v>
      </c>
      <c r="E91">
        <f t="shared" si="9"/>
        <v>0</v>
      </c>
      <c r="F91" s="3">
        <f t="shared" si="12"/>
        <v>0.66689931208475572</v>
      </c>
      <c r="G91" s="3">
        <f t="shared" si="15"/>
        <v>4.4976741514577423E-3</v>
      </c>
      <c r="H91" s="3">
        <f t="shared" si="10"/>
        <v>74.094683971114847</v>
      </c>
    </row>
    <row r="92" spans="1:8" x14ac:dyDescent="0.2">
      <c r="A92">
        <f t="shared" si="13"/>
        <v>77</v>
      </c>
      <c r="B92">
        <v>8</v>
      </c>
      <c r="C92">
        <f t="shared" si="11"/>
        <v>1</v>
      </c>
      <c r="D92">
        <f t="shared" si="14"/>
        <v>0</v>
      </c>
      <c r="E92">
        <f t="shared" si="9"/>
        <v>0</v>
      </c>
      <c r="F92" s="3">
        <f t="shared" si="12"/>
        <v>0.67133282118118476</v>
      </c>
      <c r="G92" s="3">
        <f t="shared" si="15"/>
        <v>4.4335090964290336E-3</v>
      </c>
      <c r="H92" s="3">
        <f t="shared" si="10"/>
        <v>73.037628854571892</v>
      </c>
    </row>
    <row r="93" spans="1:8" x14ac:dyDescent="0.2">
      <c r="A93">
        <f t="shared" si="13"/>
        <v>78</v>
      </c>
      <c r="B93">
        <v>26</v>
      </c>
      <c r="C93">
        <f t="shared" si="11"/>
        <v>1</v>
      </c>
      <c r="D93">
        <f t="shared" si="14"/>
        <v>0</v>
      </c>
      <c r="E93">
        <f t="shared" si="9"/>
        <v>0</v>
      </c>
      <c r="F93" s="3">
        <f t="shared" si="12"/>
        <v>0.67570319134769974</v>
      </c>
      <c r="G93" s="3">
        <f t="shared" si="15"/>
        <v>4.3703701665149808E-3</v>
      </c>
      <c r="H93" s="3">
        <f t="shared" si="10"/>
        <v>71.997478123167795</v>
      </c>
    </row>
    <row r="94" spans="1:8" x14ac:dyDescent="0.2">
      <c r="A94">
        <f t="shared" si="13"/>
        <v>79</v>
      </c>
      <c r="B94">
        <v>66</v>
      </c>
      <c r="C94">
        <f t="shared" si="11"/>
        <v>1</v>
      </c>
      <c r="D94">
        <f t="shared" si="14"/>
        <v>0</v>
      </c>
      <c r="E94">
        <f t="shared" si="9"/>
        <v>0</v>
      </c>
      <c r="F94" s="3">
        <f t="shared" si="12"/>
        <v>0.68001142877219323</v>
      </c>
      <c r="G94" s="3">
        <f t="shared" si="15"/>
        <v>4.3082374244934885E-3</v>
      </c>
      <c r="H94" s="3">
        <f t="shared" si="10"/>
        <v>70.973903331105731</v>
      </c>
    </row>
    <row r="95" spans="1:8" x14ac:dyDescent="0.2">
      <c r="A95">
        <f t="shared" si="13"/>
        <v>80</v>
      </c>
      <c r="B95">
        <v>37</v>
      </c>
      <c r="C95">
        <f t="shared" si="11"/>
        <v>1</v>
      </c>
      <c r="D95">
        <f t="shared" si="14"/>
        <v>0</v>
      </c>
      <c r="E95">
        <f t="shared" si="9"/>
        <v>0</v>
      </c>
      <c r="F95" s="3">
        <f t="shared" si="12"/>
        <v>0.68425852022811995</v>
      </c>
      <c r="G95" s="3">
        <f t="shared" si="15"/>
        <v>4.2470914559267214E-3</v>
      </c>
      <c r="H95" s="3">
        <f t="shared" si="10"/>
        <v>69.966584644936802</v>
      </c>
    </row>
    <row r="96" spans="1:8" x14ac:dyDescent="0.2">
      <c r="A96">
        <f t="shared" si="13"/>
        <v>81</v>
      </c>
      <c r="B96">
        <v>7</v>
      </c>
      <c r="C96">
        <f t="shared" si="11"/>
        <v>1</v>
      </c>
      <c r="D96">
        <f t="shared" si="14"/>
        <v>0</v>
      </c>
      <c r="E96">
        <f t="shared" si="9"/>
        <v>0</v>
      </c>
      <c r="F96" s="3">
        <f t="shared" si="12"/>
        <v>0.68844543357761556</v>
      </c>
      <c r="G96" s="3">
        <f t="shared" si="15"/>
        <v>4.1869133494956134E-3</v>
      </c>
      <c r="H96" s="3">
        <f t="shared" si="10"/>
        <v>68.975210519590732</v>
      </c>
    </row>
    <row r="97" spans="1:8" x14ac:dyDescent="0.2">
      <c r="A97">
        <f t="shared" si="13"/>
        <v>82</v>
      </c>
      <c r="B97">
        <v>12</v>
      </c>
      <c r="C97">
        <f t="shared" si="11"/>
        <v>1</v>
      </c>
      <c r="D97">
        <f t="shared" si="14"/>
        <v>0</v>
      </c>
      <c r="E97">
        <f t="shared" si="9"/>
        <v>0</v>
      </c>
      <c r="F97" s="3">
        <f t="shared" si="12"/>
        <v>0.69257311825597967</v>
      </c>
      <c r="G97" s="3">
        <f t="shared" si="15"/>
        <v>4.1276846783641075E-3</v>
      </c>
      <c r="H97" s="3">
        <f t="shared" si="10"/>
        <v>67.999477391370306</v>
      </c>
    </row>
    <row r="98" spans="1:8" x14ac:dyDescent="0.2">
      <c r="A98">
        <f t="shared" si="13"/>
        <v>83</v>
      </c>
      <c r="B98">
        <v>8</v>
      </c>
      <c r="C98">
        <f t="shared" si="11"/>
        <v>1</v>
      </c>
      <c r="D98">
        <f t="shared" si="14"/>
        <v>0</v>
      </c>
      <c r="E98">
        <f t="shared" si="9"/>
        <v>0</v>
      </c>
      <c r="F98" s="3">
        <f t="shared" si="12"/>
        <v>0.69664250573847475</v>
      </c>
      <c r="G98" s="3">
        <f t="shared" si="15"/>
        <v>4.0693874824950793E-3</v>
      </c>
      <c r="H98" s="3">
        <f t="shared" si="10"/>
        <v>67.039089386623942</v>
      </c>
    </row>
    <row r="99" spans="1:8" x14ac:dyDescent="0.2">
      <c r="A99">
        <f t="shared" si="13"/>
        <v>84</v>
      </c>
      <c r="B99">
        <v>4</v>
      </c>
      <c r="C99">
        <f t="shared" si="11"/>
        <v>1</v>
      </c>
      <c r="D99">
        <f t="shared" si="14"/>
        <v>0</v>
      </c>
      <c r="E99">
        <f t="shared" si="9"/>
        <v>0</v>
      </c>
      <c r="F99" s="3">
        <f t="shared" si="12"/>
        <v>0.70065450999032963</v>
      </c>
      <c r="G99" s="3">
        <f t="shared" si="15"/>
        <v>4.0120042518548837E-3</v>
      </c>
      <c r="H99" s="3">
        <f t="shared" si="10"/>
        <v>66.093758045057356</v>
      </c>
    </row>
    <row r="100" spans="1:8" x14ac:dyDescent="0.2">
      <c r="A100">
        <f t="shared" si="13"/>
        <v>85</v>
      </c>
      <c r="B100">
        <v>10</v>
      </c>
      <c r="C100">
        <f t="shared" si="11"/>
        <v>1</v>
      </c>
      <c r="D100">
        <f t="shared" si="14"/>
        <v>0</v>
      </c>
      <c r="E100">
        <f t="shared" si="9"/>
        <v>0</v>
      </c>
      <c r="F100" s="3">
        <f t="shared" si="12"/>
        <v>0.70461002790079208</v>
      </c>
      <c r="G100" s="3">
        <f t="shared" si="15"/>
        <v>3.9555179104624472E-3</v>
      </c>
      <c r="H100" s="3">
        <f t="shared" si="10"/>
        <v>65.163202056958355</v>
      </c>
    </row>
    <row r="101" spans="1:8" x14ac:dyDescent="0.2">
      <c r="A101">
        <f t="shared" si="13"/>
        <v>86</v>
      </c>
      <c r="B101">
        <v>21</v>
      </c>
      <c r="C101">
        <f t="shared" si="11"/>
        <v>1</v>
      </c>
      <c r="D101">
        <f t="shared" si="14"/>
        <v>0</v>
      </c>
      <c r="E101">
        <f t="shared" si="9"/>
        <v>0</v>
      </c>
      <c r="F101" s="3">
        <f t="shared" si="12"/>
        <v>0.70850993970199827</v>
      </c>
      <c r="G101" s="3">
        <f t="shared" si="15"/>
        <v>3.8999118012061906E-3</v>
      </c>
      <c r="H101" s="3">
        <f t="shared" si="10"/>
        <v>64.247147013070787</v>
      </c>
    </row>
    <row r="102" spans="1:8" x14ac:dyDescent="0.2">
      <c r="A102">
        <f t="shared" si="13"/>
        <v>87</v>
      </c>
      <c r="B102">
        <v>11</v>
      </c>
      <c r="C102">
        <f t="shared" si="11"/>
        <v>1</v>
      </c>
      <c r="D102">
        <f t="shared" si="14"/>
        <v>0</v>
      </c>
      <c r="E102">
        <f t="shared" si="9"/>
        <v>0</v>
      </c>
      <c r="F102" s="3">
        <f t="shared" si="12"/>
        <v>0.7123551093734104</v>
      </c>
      <c r="G102" s="3">
        <f t="shared" si="15"/>
        <v>3.8451696714121297E-3</v>
      </c>
      <c r="H102" s="3">
        <f t="shared" si="10"/>
        <v>63.345325166843423</v>
      </c>
    </row>
    <row r="103" spans="1:8" x14ac:dyDescent="0.2">
      <c r="A103">
        <f t="shared" si="13"/>
        <v>88</v>
      </c>
      <c r="B103">
        <v>4</v>
      </c>
      <c r="C103">
        <f t="shared" si="11"/>
        <v>1</v>
      </c>
      <c r="D103">
        <f t="shared" si="14"/>
        <v>0</v>
      </c>
      <c r="E103">
        <f t="shared" si="9"/>
        <v>0</v>
      </c>
      <c r="F103" s="3">
        <f t="shared" si="12"/>
        <v>0.7161463850324874</v>
      </c>
      <c r="G103" s="3">
        <f t="shared" si="15"/>
        <v>3.791275659076998E-3</v>
      </c>
      <c r="H103" s="3">
        <f t="shared" si="10"/>
        <v>62.457475207634467</v>
      </c>
    </row>
    <row r="104" spans="1:8" x14ac:dyDescent="0.2">
      <c r="A104">
        <f t="shared" si="13"/>
        <v>89</v>
      </c>
      <c r="B104">
        <v>6</v>
      </c>
      <c r="C104">
        <f t="shared" si="11"/>
        <v>1</v>
      </c>
      <c r="D104">
        <f t="shared" si="14"/>
        <v>0</v>
      </c>
      <c r="E104">
        <f t="shared" si="9"/>
        <v>0</v>
      </c>
      <c r="F104" s="3">
        <f t="shared" si="12"/>
        <v>0.71988459931225579</v>
      </c>
      <c r="G104" s="3">
        <f t="shared" si="15"/>
        <v>3.7382142797683926E-3</v>
      </c>
      <c r="H104" s="3">
        <f t="shared" si="10"/>
        <v>61.583342044904498</v>
      </c>
    </row>
    <row r="105" spans="1:8" x14ac:dyDescent="0.2">
      <c r="A105">
        <f t="shared" si="13"/>
        <v>90</v>
      </c>
      <c r="B105">
        <v>4</v>
      </c>
      <c r="C105">
        <f t="shared" si="11"/>
        <v>1</v>
      </c>
      <c r="D105">
        <f t="shared" si="14"/>
        <v>0</v>
      </c>
      <c r="E105">
        <f t="shared" si="9"/>
        <v>0</v>
      </c>
      <c r="F105" s="3">
        <f t="shared" si="12"/>
        <v>0.72357056972637024</v>
      </c>
      <c r="G105" s="3">
        <f t="shared" si="15"/>
        <v>3.6859704141144478E-3</v>
      </c>
      <c r="H105" s="3">
        <f t="shared" si="10"/>
        <v>60.72267660212141</v>
      </c>
    </row>
    <row r="106" spans="1:8" x14ac:dyDescent="0.2">
      <c r="A106">
        <f t="shared" si="13"/>
        <v>91</v>
      </c>
      <c r="B106">
        <v>3</v>
      </c>
      <c r="C106">
        <f t="shared" si="11"/>
        <v>1</v>
      </c>
      <c r="D106">
        <f t="shared" si="14"/>
        <v>0</v>
      </c>
      <c r="E106">
        <f t="shared" si="9"/>
        <v>0</v>
      </c>
      <c r="F106" s="3">
        <f t="shared" si="12"/>
        <v>0.72720509902224484</v>
      </c>
      <c r="G106" s="3">
        <f t="shared" si="15"/>
        <v>3.6345292958746001E-3</v>
      </c>
      <c r="H106" s="3">
        <f t="shared" si="10"/>
        <v>59.875235620238158</v>
      </c>
    </row>
    <row r="107" spans="1:8" x14ac:dyDescent="0.2">
      <c r="A107">
        <f t="shared" si="13"/>
        <v>92</v>
      </c>
      <c r="B107">
        <v>4</v>
      </c>
      <c r="C107">
        <f t="shared" si="11"/>
        <v>1</v>
      </c>
      <c r="D107">
        <f>C107-C106</f>
        <v>0</v>
      </c>
      <c r="E107">
        <f t="shared" si="9"/>
        <v>0</v>
      </c>
      <c r="F107" s="3">
        <f t="shared" si="12"/>
        <v>0.73078897552278466</v>
      </c>
      <c r="G107" s="3">
        <f t="shared" si="15"/>
        <v>3.5838765005398177E-3</v>
      </c>
      <c r="H107" s="3">
        <f t="shared" si="10"/>
        <v>59.040781469892956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F16B-AB1D-8943-9A30-D1D93C6C4C21}">
  <dimension ref="A1:U109"/>
  <sheetViews>
    <sheetView tabSelected="1" zoomScaleNormal="97" workbookViewId="0">
      <selection activeCell="N3" sqref="N3"/>
    </sheetView>
  </sheetViews>
  <sheetFormatPr baseColWidth="10" defaultColWidth="15.83203125" defaultRowHeight="15" x14ac:dyDescent="0.2"/>
  <sheetData>
    <row r="1" spans="1:21" x14ac:dyDescent="0.2">
      <c r="A1" t="s">
        <v>25</v>
      </c>
      <c r="B1">
        <f>EXP(C1)</f>
        <v>1.9318545680780677E-10</v>
      </c>
      <c r="C1">
        <v>-22.367370472305371</v>
      </c>
      <c r="E1" t="s">
        <v>34</v>
      </c>
      <c r="F1">
        <f>EXP(G1)</f>
        <v>2.0063201739784032E-2</v>
      </c>
      <c r="G1" s="4">
        <v>-3.9088679010196681</v>
      </c>
      <c r="I1" t="s">
        <v>66</v>
      </c>
      <c r="J1">
        <f>EXP(K1)</f>
        <v>8.2514469539161797E-4</v>
      </c>
      <c r="K1" s="4">
        <v>-7.0999517986548559</v>
      </c>
      <c r="M1" t="s">
        <v>8</v>
      </c>
      <c r="N1">
        <f>SUM(M17:M109)</f>
        <v>-94594.742094397036</v>
      </c>
    </row>
    <row r="2" spans="1:21" x14ac:dyDescent="0.2">
      <c r="A2" t="s">
        <v>26</v>
      </c>
      <c r="B2">
        <f>EXP(C2)</f>
        <v>1.244095044868887</v>
      </c>
      <c r="C2">
        <v>0.2184083940261782</v>
      </c>
      <c r="E2" s="3" t="s">
        <v>29</v>
      </c>
      <c r="F2">
        <f>EXP(G2)</f>
        <v>0.92377402767103167</v>
      </c>
      <c r="G2" s="3">
        <v>-7.9287796047416856E-2</v>
      </c>
      <c r="I2" s="3" t="s">
        <v>67</v>
      </c>
      <c r="J2">
        <f>EXP(K2)</f>
        <v>2.7741850390059333</v>
      </c>
      <c r="K2" s="3">
        <v>1.0203570244285867</v>
      </c>
      <c r="M2" t="s">
        <v>40</v>
      </c>
      <c r="N2" s="5">
        <f>-2*N1+29*LN(50000)</f>
        <v>189503.25775904197</v>
      </c>
    </row>
    <row r="3" spans="1:21" x14ac:dyDescent="0.2">
      <c r="A3" t="s">
        <v>27</v>
      </c>
      <c r="B3">
        <f t="shared" ref="B3:B9" si="0">C3</f>
        <v>3.5678074541221303</v>
      </c>
      <c r="C3">
        <v>3.5678074541221303</v>
      </c>
      <c r="E3" s="3" t="s">
        <v>36</v>
      </c>
      <c r="F3">
        <f t="shared" ref="F3:F9" si="1">G3</f>
        <v>-121.5019037113034</v>
      </c>
      <c r="G3" s="3">
        <v>-121.5019037113034</v>
      </c>
      <c r="I3" s="3" t="s">
        <v>68</v>
      </c>
      <c r="J3">
        <f t="shared" ref="J3:J9" si="2">K3</f>
        <v>5.7187879751371922</v>
      </c>
      <c r="K3" s="3">
        <v>5.7187879751371922</v>
      </c>
      <c r="M3" t="s">
        <v>24</v>
      </c>
      <c r="N3">
        <f>AVERAGE(U17:U108)</f>
        <v>0.30291014770690089</v>
      </c>
    </row>
    <row r="4" spans="1:21" x14ac:dyDescent="0.2">
      <c r="A4" t="s">
        <v>54</v>
      </c>
      <c r="B4">
        <f t="shared" si="0"/>
        <v>-0.23383681349208849</v>
      </c>
      <c r="C4">
        <v>-0.23383681349208849</v>
      </c>
      <c r="E4" t="s">
        <v>55</v>
      </c>
      <c r="F4">
        <f t="shared" si="1"/>
        <v>0.93558159359125903</v>
      </c>
      <c r="G4">
        <v>0.93558159359125903</v>
      </c>
      <c r="I4" t="s">
        <v>69</v>
      </c>
      <c r="J4">
        <f t="shared" si="2"/>
        <v>-0.23125487429310365</v>
      </c>
      <c r="K4">
        <v>-0.23125487429310365</v>
      </c>
    </row>
    <row r="5" spans="1:21" x14ac:dyDescent="0.2">
      <c r="A5" t="s">
        <v>50</v>
      </c>
      <c r="B5">
        <f t="shared" si="0"/>
        <v>-7.8756090142128397</v>
      </c>
      <c r="C5">
        <v>-7.8756090142128397</v>
      </c>
      <c r="E5" s="3" t="s">
        <v>53</v>
      </c>
      <c r="F5">
        <f t="shared" si="1"/>
        <v>1.7385869793473718</v>
      </c>
      <c r="G5" s="3">
        <v>1.7385869793473718</v>
      </c>
      <c r="I5" s="3" t="s">
        <v>70</v>
      </c>
      <c r="J5">
        <f t="shared" si="2"/>
        <v>-4.0008157426199951</v>
      </c>
      <c r="K5" s="3">
        <v>-4.0008157426199951</v>
      </c>
    </row>
    <row r="6" spans="1:21" x14ac:dyDescent="0.2">
      <c r="A6" t="s">
        <v>51</v>
      </c>
      <c r="B6">
        <f t="shared" si="0"/>
        <v>0.86095301755728015</v>
      </c>
      <c r="C6">
        <v>0.86095301755728015</v>
      </c>
      <c r="E6" s="3" t="s">
        <v>52</v>
      </c>
      <c r="F6">
        <f t="shared" si="1"/>
        <v>1.314967699832472</v>
      </c>
      <c r="G6" s="3">
        <v>1.314967699832472</v>
      </c>
      <c r="I6" s="3" t="s">
        <v>71</v>
      </c>
      <c r="J6">
        <f t="shared" si="2"/>
        <v>0.88210586412457348</v>
      </c>
      <c r="K6" s="3">
        <v>0.88210586412457348</v>
      </c>
    </row>
    <row r="7" spans="1:21" x14ac:dyDescent="0.2">
      <c r="A7" t="s">
        <v>28</v>
      </c>
      <c r="B7">
        <f t="shared" si="0"/>
        <v>-0.459207855804664</v>
      </c>
      <c r="C7">
        <v>-0.459207855804664</v>
      </c>
      <c r="E7" s="3" t="s">
        <v>37</v>
      </c>
      <c r="F7">
        <f t="shared" si="1"/>
        <v>1.2937603074615043</v>
      </c>
      <c r="G7" s="3">
        <v>1.2937603074615043</v>
      </c>
      <c r="I7" s="3" t="s">
        <v>72</v>
      </c>
      <c r="J7">
        <f t="shared" si="2"/>
        <v>-0.45863530932224728</v>
      </c>
      <c r="K7" s="3">
        <v>-0.45863530932224728</v>
      </c>
    </row>
    <row r="8" spans="1:21" x14ac:dyDescent="0.2">
      <c r="A8" t="s">
        <v>38</v>
      </c>
      <c r="B8">
        <f t="shared" si="0"/>
        <v>-1.1287627975960313</v>
      </c>
      <c r="C8">
        <v>-1.1287627975960313</v>
      </c>
      <c r="E8" s="3" t="s">
        <v>39</v>
      </c>
      <c r="F8">
        <f t="shared" si="1"/>
        <v>-148.38153804876896</v>
      </c>
      <c r="G8" s="3">
        <v>-148.38153804876896</v>
      </c>
      <c r="I8" s="3" t="s">
        <v>73</v>
      </c>
      <c r="J8">
        <f t="shared" si="2"/>
        <v>-1.0821975336425012</v>
      </c>
      <c r="K8" s="3">
        <v>-1.0821975336425012</v>
      </c>
    </row>
    <row r="9" spans="1:21" x14ac:dyDescent="0.2">
      <c r="A9" t="s">
        <v>41</v>
      </c>
      <c r="B9">
        <f t="shared" si="0"/>
        <v>0.13039731533493659</v>
      </c>
      <c r="C9">
        <v>0.13039731533493659</v>
      </c>
      <c r="E9" t="s">
        <v>42</v>
      </c>
      <c r="F9">
        <f t="shared" si="1"/>
        <v>-7.2849325281600565E-3</v>
      </c>
      <c r="G9">
        <v>-7.2849325281600565E-3</v>
      </c>
      <c r="I9" t="s">
        <v>74</v>
      </c>
      <c r="J9">
        <f t="shared" si="2"/>
        <v>0.13364477650873738</v>
      </c>
      <c r="K9">
        <v>0.13364477650873738</v>
      </c>
    </row>
    <row r="10" spans="1:21" x14ac:dyDescent="0.2">
      <c r="A10" s="3" t="s">
        <v>35</v>
      </c>
      <c r="B10">
        <f>EXP(C10)/(1+EXP($C$10)+EXP($G$10))</f>
        <v>0.66002569337898953</v>
      </c>
      <c r="C10" s="3">
        <v>1.6697933108711227</v>
      </c>
      <c r="E10" s="3" t="s">
        <v>65</v>
      </c>
      <c r="F10">
        <f>EXP(G10)/(1+EXP($C$10)+EXP($G$10))</f>
        <v>0.21570072325187281</v>
      </c>
      <c r="G10" s="3">
        <v>0.55140645368107077</v>
      </c>
    </row>
    <row r="16" spans="1:21" x14ac:dyDescent="0.2">
      <c r="A16" t="s">
        <v>21</v>
      </c>
      <c r="B16" t="s">
        <v>0</v>
      </c>
      <c r="C16" t="s">
        <v>1</v>
      </c>
      <c r="D16" t="s">
        <v>22</v>
      </c>
      <c r="E16" s="3" t="s">
        <v>49</v>
      </c>
      <c r="F16" t="s">
        <v>46</v>
      </c>
      <c r="G16" t="s">
        <v>47</v>
      </c>
      <c r="H16" t="s">
        <v>3</v>
      </c>
      <c r="I16" t="s">
        <v>48</v>
      </c>
      <c r="J16" t="s">
        <v>45</v>
      </c>
      <c r="K16" t="s">
        <v>17</v>
      </c>
      <c r="L16" t="s">
        <v>18</v>
      </c>
      <c r="M16" t="s">
        <v>8</v>
      </c>
      <c r="N16" t="s">
        <v>30</v>
      </c>
      <c r="O16" t="s">
        <v>31</v>
      </c>
      <c r="P16" t="s">
        <v>32</v>
      </c>
      <c r="Q16" t="s">
        <v>33</v>
      </c>
      <c r="R16" s="3" t="s">
        <v>63</v>
      </c>
      <c r="S16" s="3" t="s">
        <v>64</v>
      </c>
      <c r="T16" t="s">
        <v>10</v>
      </c>
      <c r="U16" t="s">
        <v>23</v>
      </c>
    </row>
    <row r="17" spans="1:21" x14ac:dyDescent="0.2">
      <c r="A17" s="1">
        <v>45275</v>
      </c>
      <c r="B17">
        <v>1</v>
      </c>
      <c r="C17">
        <v>1091</v>
      </c>
      <c r="D17">
        <v>1</v>
      </c>
      <c r="E17">
        <f>1</f>
        <v>1</v>
      </c>
      <c r="F17">
        <v>0</v>
      </c>
      <c r="G17">
        <f>0</f>
        <v>0</v>
      </c>
      <c r="H17">
        <v>0</v>
      </c>
      <c r="I17">
        <f>0</f>
        <v>0</v>
      </c>
      <c r="J17" s="3">
        <v>-0.24129025800000001</v>
      </c>
      <c r="K17">
        <f>(1-($B$10*EXP(-B$1*N17))-($F$10*EXP(-F$1*P17))-((1-$B$10-$F$10)*EXP(-J$1*R17)))</f>
        <v>2.1820153142751056E-2</v>
      </c>
      <c r="L17">
        <f>K17</f>
        <v>2.1820153142751056E-2</v>
      </c>
      <c r="M17">
        <f t="shared" ref="M17:M80" si="3">C17*IFERROR(LN(L17),-10000)</f>
        <v>-4172.9891166370562</v>
      </c>
      <c r="N17">
        <f>B17^B2*O17</f>
        <v>27.180696633614854</v>
      </c>
      <c r="O17" cm="1">
        <f t="array" ref="O17">EXP(SUMPRODUCT(TRANSPOSE(B$3:B$9),D17:J17))</f>
        <v>27.180696633614854</v>
      </c>
      <c r="P17">
        <f>B17^F2*Q17</f>
        <v>4.3598846222387532E-53</v>
      </c>
      <c r="Q17" cm="1">
        <f t="array" ref="Q17">EXP(SUMPRODUCT(TRANSPOSE(F$3:F$9),D17:J17))</f>
        <v>4.3598846222387532E-53</v>
      </c>
      <c r="R17">
        <f>D17^J2*S17</f>
        <v>233.99176401938669</v>
      </c>
      <c r="S17" cm="1">
        <f t="array" ref="S17">EXP(SUMPRODUCT(TRANSPOSE(J$3:J$9),D17:J17))</f>
        <v>233.99176401938669</v>
      </c>
      <c r="T17">
        <f>L17*50000</f>
        <v>1091.0076571375528</v>
      </c>
      <c r="U17">
        <f>ABS(T17-C17)/C17</f>
        <v>7.0184578852146655E-6</v>
      </c>
    </row>
    <row r="18" spans="1:21" x14ac:dyDescent="0.2">
      <c r="A18" s="1">
        <v>45276</v>
      </c>
      <c r="B18">
        <f>B17+1</f>
        <v>2</v>
      </c>
      <c r="C18">
        <v>1062</v>
      </c>
      <c r="D18">
        <f>0</f>
        <v>0</v>
      </c>
      <c r="E18" s="3">
        <f>0</f>
        <v>0</v>
      </c>
      <c r="F18">
        <f>1</f>
        <v>1</v>
      </c>
      <c r="G18">
        <f>0</f>
        <v>0</v>
      </c>
      <c r="H18">
        <v>0</v>
      </c>
      <c r="I18">
        <f>0</f>
        <v>0</v>
      </c>
      <c r="J18" s="3">
        <v>0.76774172900000004</v>
      </c>
      <c r="K18">
        <f>(1-($B$10*EXP(-B$1*N18))-($F$10*EXP(-F$1*P18))-((1-$B$10-$F$10)*EXP(-J$1*R18)))</f>
        <v>4.2712790472983306E-2</v>
      </c>
      <c r="L18">
        <f>K18-K17</f>
        <v>2.089263733023225E-2</v>
      </c>
      <c r="M18">
        <f t="shared" si="3"/>
        <v>-4108.1966876284514</v>
      </c>
      <c r="N18">
        <f>N17+(B18^B$2-B17^B$2)*O18</f>
        <v>27.181271348378214</v>
      </c>
      <c r="O18" cm="1">
        <f t="array" ref="O18">EXP(SUMPRODUCT(TRANSPOSE(B$3:B$9),D18:J18))</f>
        <v>4.1989849524632245E-4</v>
      </c>
      <c r="P18">
        <f>P17+(B18^F$2-B17^F$2)*Q18</f>
        <v>5.0752423800721056</v>
      </c>
      <c r="Q18" cm="1">
        <f t="array" ref="Q18">EXP(SUMPRODUCT(TRANSPOSE(F$3:F$9),D18:J18))</f>
        <v>5.6575675177263758</v>
      </c>
      <c r="R18">
        <f>R17+(B18^J$2-B17^J$2)*S18</f>
        <v>234.11020659014531</v>
      </c>
      <c r="S18" cm="1">
        <f t="array" ref="S18">EXP(SUMPRODUCT(TRANSPOSE(J$3:J$9),D18:J18))</f>
        <v>2.0278155200708203E-2</v>
      </c>
      <c r="T18">
        <f t="shared" ref="T18:T81" si="4">L18*50000</f>
        <v>1044.6318665116125</v>
      </c>
      <c r="U18">
        <f t="shared" ref="U18:U81" si="5">ABS(T18-C18)/C18</f>
        <v>1.6354174659498549E-2</v>
      </c>
    </row>
    <row r="19" spans="1:21" x14ac:dyDescent="0.2">
      <c r="A19" s="1">
        <v>45277</v>
      </c>
      <c r="B19">
        <f t="shared" ref="B19:B82" si="6">B18+1</f>
        <v>3</v>
      </c>
      <c r="C19">
        <v>800</v>
      </c>
      <c r="D19">
        <v>0</v>
      </c>
      <c r="E19">
        <v>0</v>
      </c>
      <c r="F19">
        <f>0</f>
        <v>0</v>
      </c>
      <c r="G19">
        <f>1</f>
        <v>1</v>
      </c>
      <c r="H19">
        <v>0</v>
      </c>
      <c r="I19">
        <f>0</f>
        <v>0</v>
      </c>
      <c r="J19" s="3">
        <v>1.1558309550000001</v>
      </c>
      <c r="K19">
        <f>(1-($B$10*EXP(-B$1*N19))-($F$10*EXP(-F$1*P19))-((1-$B$10-$F$10)*EXP(-J$1*R19)))</f>
        <v>5.8102203578809367E-2</v>
      </c>
      <c r="L19">
        <f>K19-K18</f>
        <v>1.5389413105826061E-2</v>
      </c>
      <c r="M19">
        <f t="shared" si="3"/>
        <v>-3339.2603733061064</v>
      </c>
      <c r="N19">
        <f>N18+(B19^B$2-B18^B$2)*O19</f>
        <v>31.455047255389431</v>
      </c>
      <c r="O19" cm="1">
        <f t="array" ref="O19">EXP(SUMPRODUCT(TRANSPOSE(B$3:B$9),D19:J19))</f>
        <v>2.7501907449423943</v>
      </c>
      <c r="P19">
        <f t="shared" ref="P19:P82" si="7">P18+(B19^F$2-B18^F$2)*Q19</f>
        <v>8.2587018344441248</v>
      </c>
      <c r="Q19" cm="1">
        <f t="array" ref="Q19">EXP(SUMPRODUCT(TRANSPOSE(F$3:F$9),D19:J19))</f>
        <v>3.6934003925408621</v>
      </c>
      <c r="R19">
        <f t="shared" ref="R19:R82" si="8">R18+(B19^J$2-B18^J$2)*S19</f>
        <v>274.2241238020074</v>
      </c>
      <c r="S19" cm="1">
        <f t="array" ref="S19">EXP(SUMPRODUCT(TRANSPOSE(J$3:J$9),D19:J19))</f>
        <v>2.8195481279289663</v>
      </c>
      <c r="T19">
        <f t="shared" si="4"/>
        <v>769.47065529130305</v>
      </c>
      <c r="U19">
        <f t="shared" si="5"/>
        <v>3.8161680885871192E-2</v>
      </c>
    </row>
    <row r="20" spans="1:21" x14ac:dyDescent="0.2">
      <c r="A20" s="1">
        <v>45278</v>
      </c>
      <c r="B20">
        <f t="shared" si="6"/>
        <v>4</v>
      </c>
      <c r="C20">
        <v>303</v>
      </c>
      <c r="D20">
        <f>0</f>
        <v>0</v>
      </c>
      <c r="E20">
        <v>0</v>
      </c>
      <c r="F20">
        <f>0</f>
        <v>0</v>
      </c>
      <c r="G20">
        <f>0</f>
        <v>0</v>
      </c>
      <c r="H20">
        <v>0</v>
      </c>
      <c r="I20">
        <f>0</f>
        <v>0</v>
      </c>
      <c r="J20" s="3">
        <v>0.45727034799999999</v>
      </c>
      <c r="K20">
        <f>(1-($B$10*EXP(-B$1*N20))-($F$10*EXP(-F$1*P20))-((1-$B$10-$F$10)*EXP(-J$1*R20)))</f>
        <v>6.3357715220203462E-2</v>
      </c>
      <c r="L20">
        <f>K20-K19</f>
        <v>5.255511641394095E-3</v>
      </c>
      <c r="M20">
        <f t="shared" si="3"/>
        <v>-1590.2888087344927</v>
      </c>
      <c r="N20">
        <f t="shared" ref="N20:N83" si="9">N19+(B20^B$2-B19^B$2)*O20</f>
        <v>33.246805744146464</v>
      </c>
      <c r="O20" cm="1">
        <f t="array" ref="O20">EXP(SUMPRODUCT(TRANSPOSE(B$3:B$9),D20:J20))</f>
        <v>1.0614403704266198</v>
      </c>
      <c r="P20">
        <f t="shared" si="7"/>
        <v>9.0957855271976378</v>
      </c>
      <c r="Q20" cm="1">
        <f t="array" ref="Q20">EXP(SUMPRODUCT(TRANSPOSE(F$3:F$9),D20:J20))</f>
        <v>0.9966743586041108</v>
      </c>
      <c r="R20">
        <f t="shared" si="8"/>
        <v>301.57543592139803</v>
      </c>
      <c r="S20" cm="1">
        <f t="array" ref="S20">EXP(SUMPRODUCT(TRANSPOSE(J$3:J$9),D20:J20))</f>
        <v>1.0630177459793193</v>
      </c>
      <c r="T20">
        <f t="shared" si="4"/>
        <v>262.77558206970474</v>
      </c>
      <c r="U20">
        <f t="shared" si="5"/>
        <v>0.1327538545554299</v>
      </c>
    </row>
    <row r="21" spans="1:21" x14ac:dyDescent="0.2">
      <c r="A21" s="1">
        <v>45279</v>
      </c>
      <c r="B21">
        <f t="shared" si="6"/>
        <v>5</v>
      </c>
      <c r="C21">
        <v>447</v>
      </c>
      <c r="D21">
        <f>0</f>
        <v>0</v>
      </c>
      <c r="E21">
        <v>0</v>
      </c>
      <c r="F21">
        <f>0</f>
        <v>0</v>
      </c>
      <c r="G21">
        <f>0</f>
        <v>0</v>
      </c>
      <c r="H21">
        <v>0</v>
      </c>
      <c r="I21">
        <f>0</f>
        <v>0</v>
      </c>
      <c r="J21" s="3">
        <v>-8.4367220000000007E-3</v>
      </c>
      <c r="K21">
        <f>(1-($B$10*EXP(-B$1*N21))-($F$10*EXP(-F$1*P21))-((1-$B$10-$F$10)*EXP(-J$1*R21)))</f>
        <v>6.9455237873533235E-2</v>
      </c>
      <c r="L21">
        <f t="shared" ref="L21:L84" si="10">K21-K20</f>
        <v>6.0975226533297733E-3</v>
      </c>
      <c r="M21">
        <f t="shared" si="3"/>
        <v>-2279.6431025759457</v>
      </c>
      <c r="N21">
        <f t="shared" si="9"/>
        <v>35.040119627129656</v>
      </c>
      <c r="O21" cm="1">
        <f t="array" ref="O21">EXP(SUMPRODUCT(TRANSPOSE(B$3:B$9),D21:J21))</f>
        <v>0.99890047901762113</v>
      </c>
      <c r="P21">
        <f t="shared" si="7"/>
        <v>9.9196850928983427</v>
      </c>
      <c r="Q21" cm="1">
        <f t="array" ref="Q21">EXP(SUMPRODUCT(TRANSPOSE(F$3:F$9),D21:J21))</f>
        <v>1.0000614628392916</v>
      </c>
      <c r="R21">
        <f t="shared" si="8"/>
        <v>341.64286818061942</v>
      </c>
      <c r="S21" cm="1">
        <f t="array" ref="S21">EXP(SUMPRODUCT(TRANSPOSE(J$3:J$9),D21:J21))</f>
        <v>0.99887311158999492</v>
      </c>
      <c r="T21">
        <f t="shared" si="4"/>
        <v>304.87613266648867</v>
      </c>
      <c r="U21">
        <f t="shared" si="5"/>
        <v>0.31795048620472333</v>
      </c>
    </row>
    <row r="22" spans="1:21" x14ac:dyDescent="0.2">
      <c r="A22" s="1">
        <v>45280</v>
      </c>
      <c r="B22">
        <f t="shared" si="6"/>
        <v>6</v>
      </c>
      <c r="C22">
        <v>332</v>
      </c>
      <c r="D22">
        <f>0</f>
        <v>0</v>
      </c>
      <c r="E22">
        <v>0</v>
      </c>
      <c r="F22">
        <f>0</f>
        <v>0</v>
      </c>
      <c r="G22">
        <f>0</f>
        <v>0</v>
      </c>
      <c r="H22">
        <v>0</v>
      </c>
      <c r="I22">
        <f>0</f>
        <v>0</v>
      </c>
      <c r="J22" s="3">
        <v>-0.16367241299999999</v>
      </c>
      <c r="K22">
        <f t="shared" ref="K22:K85" si="11">(1-($B$10*EXP(-B$1*N22))-($F$10*EXP(-F$1*P22))-((1-$B$10-$F$10)*EXP(-J$1*R22)))</f>
        <v>7.6544124052334225E-2</v>
      </c>
      <c r="L22">
        <f t="shared" si="10"/>
        <v>7.0888861788009905E-3</v>
      </c>
      <c r="M22">
        <f t="shared" si="3"/>
        <v>-1643.1433800251373</v>
      </c>
      <c r="N22">
        <f t="shared" si="9"/>
        <v>36.885954758391023</v>
      </c>
      <c r="O22" cm="1">
        <f t="array" ref="O22">EXP(SUMPRODUCT(TRANSPOSE(B$3:B$9),D22:J22))</f>
        <v>0.97888369505383888</v>
      </c>
      <c r="P22">
        <f t="shared" si="7"/>
        <v>10.731950412687365</v>
      </c>
      <c r="Q22" cm="1">
        <f t="array" ref="Q22">EXP(SUMPRODUCT(TRANSPOSE(F$3:F$9),D22:J22))</f>
        <v>1.0011930536083333</v>
      </c>
      <c r="R22">
        <f t="shared" si="8"/>
        <v>397.61825032192985</v>
      </c>
      <c r="S22" cm="1">
        <f t="array" ref="S22">EXP(SUMPRODUCT(TRANSPOSE(J$3:J$9),D22:J22))</f>
        <v>0.9783635372310554</v>
      </c>
      <c r="T22">
        <f t="shared" si="4"/>
        <v>354.4443089400495</v>
      </c>
      <c r="U22">
        <f t="shared" si="5"/>
        <v>6.7603340180871968E-2</v>
      </c>
    </row>
    <row r="23" spans="1:21" x14ac:dyDescent="0.2">
      <c r="A23" s="1">
        <v>45281</v>
      </c>
      <c r="B23">
        <f t="shared" si="6"/>
        <v>7</v>
      </c>
      <c r="C23">
        <v>318</v>
      </c>
      <c r="D23">
        <f>0</f>
        <v>0</v>
      </c>
      <c r="E23">
        <v>0</v>
      </c>
      <c r="F23">
        <f>0</f>
        <v>0</v>
      </c>
      <c r="G23">
        <f>0</f>
        <v>0</v>
      </c>
      <c r="H23">
        <v>0</v>
      </c>
      <c r="I23">
        <f>0</f>
        <v>0</v>
      </c>
      <c r="J23" s="3">
        <v>-0.16367241299999999</v>
      </c>
      <c r="K23">
        <f t="shared" si="11"/>
        <v>8.4708805519136024E-2</v>
      </c>
      <c r="L23">
        <f t="shared" si="10"/>
        <v>8.1646814668017986E-3</v>
      </c>
      <c r="M23">
        <f t="shared" si="3"/>
        <v>-1528.9241457804799</v>
      </c>
      <c r="N23">
        <f t="shared" si="9"/>
        <v>38.808752618648626</v>
      </c>
      <c r="O23" cm="1">
        <f t="array" ref="O23">EXP(SUMPRODUCT(TRANSPOSE(B$3:B$9),D23:J23))</f>
        <v>0.97888369505383888</v>
      </c>
      <c r="P23">
        <f t="shared" si="7"/>
        <v>11.533912182556222</v>
      </c>
      <c r="Q23" cm="1">
        <f t="array" ref="Q23">EXP(SUMPRODUCT(TRANSPOSE(F$3:F$9),D23:J23))</f>
        <v>1.0011930536083333</v>
      </c>
      <c r="R23">
        <f t="shared" si="8"/>
        <v>472.86406304715274</v>
      </c>
      <c r="S23" cm="1">
        <f t="array" ref="S23">EXP(SUMPRODUCT(TRANSPOSE(J$3:J$9),D23:J23))</f>
        <v>0.9783635372310554</v>
      </c>
      <c r="T23">
        <f t="shared" si="4"/>
        <v>408.23407334008994</v>
      </c>
      <c r="U23">
        <f t="shared" si="5"/>
        <v>0.2837549476103457</v>
      </c>
    </row>
    <row r="24" spans="1:21" x14ac:dyDescent="0.2">
      <c r="A24" s="1">
        <v>45282</v>
      </c>
      <c r="B24">
        <f t="shared" si="6"/>
        <v>8</v>
      </c>
      <c r="C24">
        <v>491</v>
      </c>
      <c r="D24">
        <f>0</f>
        <v>0</v>
      </c>
      <c r="E24">
        <f>1</f>
        <v>1</v>
      </c>
      <c r="F24">
        <f>0</f>
        <v>0</v>
      </c>
      <c r="G24">
        <f>0</f>
        <v>0</v>
      </c>
      <c r="H24">
        <v>0</v>
      </c>
      <c r="I24">
        <f>0</f>
        <v>0</v>
      </c>
      <c r="J24" s="3">
        <v>-8.6054566999999998E-2</v>
      </c>
      <c r="K24">
        <f t="shared" si="11"/>
        <v>9.6735243984115399E-2</v>
      </c>
      <c r="L24">
        <f t="shared" si="10"/>
        <v>1.2026438464979375E-2</v>
      </c>
      <c r="M24">
        <f t="shared" si="3"/>
        <v>-2170.5380930131291</v>
      </c>
      <c r="N24">
        <f t="shared" si="9"/>
        <v>40.400832569548271</v>
      </c>
      <c r="O24" cm="1">
        <f t="array" ref="O24">EXP(SUMPRODUCT(TRANSPOSE(B$3:B$9),D24:J24))</f>
        <v>0.78265906599360313</v>
      </c>
      <c r="P24">
        <f t="shared" si="7"/>
        <v>13.554510389529598</v>
      </c>
      <c r="Q24" cm="1">
        <f t="array" ref="Q24">EXP(SUMPRODUCT(TRANSPOSE(F$3:F$9),D24:J24))</f>
        <v>2.55029361404738</v>
      </c>
      <c r="R24">
        <f t="shared" si="8"/>
        <v>550.60867031724035</v>
      </c>
      <c r="S24" cm="1">
        <f t="array" ref="S24">EXP(SUMPRODUCT(TRANSPOSE(J$3:J$9),D24:J24))</f>
        <v>0.78446319929482711</v>
      </c>
      <c r="T24">
        <f t="shared" si="4"/>
        <v>601.32192324896869</v>
      </c>
      <c r="U24">
        <f t="shared" si="5"/>
        <v>0.22468823472295049</v>
      </c>
    </row>
    <row r="25" spans="1:21" x14ac:dyDescent="0.2">
      <c r="A25" s="1">
        <v>45283</v>
      </c>
      <c r="B25">
        <f t="shared" si="6"/>
        <v>9</v>
      </c>
      <c r="C25">
        <v>532</v>
      </c>
      <c r="D25">
        <f>0</f>
        <v>0</v>
      </c>
      <c r="E25" s="3">
        <f>0</f>
        <v>0</v>
      </c>
      <c r="F25">
        <f>1</f>
        <v>1</v>
      </c>
      <c r="G25">
        <f>0</f>
        <v>0</v>
      </c>
      <c r="H25">
        <v>0</v>
      </c>
      <c r="I25">
        <f>0</f>
        <v>0</v>
      </c>
      <c r="J25" s="3">
        <v>6.9181122999999997E-2</v>
      </c>
      <c r="K25">
        <f t="shared" si="11"/>
        <v>0.11095829288251038</v>
      </c>
      <c r="L25">
        <f t="shared" si="10"/>
        <v>1.4223048898394985E-2</v>
      </c>
      <c r="M25">
        <f t="shared" si="3"/>
        <v>-2262.5382611992131</v>
      </c>
      <c r="N25">
        <f t="shared" si="9"/>
        <v>40.40163657336241</v>
      </c>
      <c r="O25" cm="1">
        <f t="array" ref="O25">EXP(SUMPRODUCT(TRANSPOSE(B$3:B$9),D25:J25))</f>
        <v>3.8334009683943331E-4</v>
      </c>
      <c r="P25">
        <f t="shared" si="7"/>
        <v>18.017031782562984</v>
      </c>
      <c r="Q25" cm="1">
        <f t="array" ref="Q25">EXP(SUMPRODUCT(TRANSPOSE(F$3:F$9),D25:J25))</f>
        <v>5.6864320745475254</v>
      </c>
      <c r="R25">
        <f t="shared" si="8"/>
        <v>552.89386723307985</v>
      </c>
      <c r="S25" cm="1">
        <f t="array" ref="S25">EXP(SUMPRODUCT(TRANSPOSE(J$3:J$9),D25:J25))</f>
        <v>1.8470691490457311E-2</v>
      </c>
      <c r="T25">
        <f t="shared" si="4"/>
        <v>711.15244491974931</v>
      </c>
      <c r="U25">
        <f t="shared" si="5"/>
        <v>0.33675271601456636</v>
      </c>
    </row>
    <row r="26" spans="1:21" x14ac:dyDescent="0.2">
      <c r="A26" s="1">
        <v>45284</v>
      </c>
      <c r="B26">
        <f t="shared" si="6"/>
        <v>10</v>
      </c>
      <c r="C26">
        <v>344</v>
      </c>
      <c r="D26">
        <f>0</f>
        <v>0</v>
      </c>
      <c r="E26">
        <v>0</v>
      </c>
      <c r="F26">
        <f>0</f>
        <v>0</v>
      </c>
      <c r="G26">
        <f>1</f>
        <v>1</v>
      </c>
      <c r="H26">
        <v>0</v>
      </c>
      <c r="I26">
        <v>1</v>
      </c>
      <c r="J26" s="3">
        <v>6.9181122999999997E-2</v>
      </c>
      <c r="K26">
        <f t="shared" si="11"/>
        <v>0.1186469144531338</v>
      </c>
      <c r="L26">
        <f t="shared" si="10"/>
        <v>7.6886215706234162E-3</v>
      </c>
      <c r="M26">
        <f t="shared" si="3"/>
        <v>-1674.5967338271882</v>
      </c>
      <c r="N26">
        <f t="shared" si="9"/>
        <v>42.065369073919278</v>
      </c>
      <c r="O26" cm="1">
        <f t="array" ref="O26">EXP(SUMPRODUCT(TRANSPOSE(B$3:B$9),D26:J26))</f>
        <v>0.77198608994342066</v>
      </c>
      <c r="P26">
        <f t="shared" si="7"/>
        <v>18.017031782562984</v>
      </c>
      <c r="Q26" cm="1">
        <f t="array" ref="Q26">EXP(SUMPRODUCT(TRANSPOSE(F$3:F$9),D26:J26))</f>
        <v>1.3476625170438046E-64</v>
      </c>
      <c r="R26">
        <f t="shared" si="8"/>
        <v>677.39978432396902</v>
      </c>
      <c r="S26" cm="1">
        <f t="array" ref="S26">EXP(SUMPRODUCT(TRANSPOSE(J$3:J$9),D26:J26))</f>
        <v>0.82625984401789032</v>
      </c>
      <c r="T26">
        <f t="shared" si="4"/>
        <v>384.43107853117078</v>
      </c>
      <c r="U26">
        <f t="shared" si="5"/>
        <v>0.11753220503247321</v>
      </c>
    </row>
    <row r="27" spans="1:21" x14ac:dyDescent="0.2">
      <c r="A27" s="1">
        <v>45285</v>
      </c>
      <c r="B27">
        <f t="shared" si="6"/>
        <v>11</v>
      </c>
      <c r="C27">
        <v>757</v>
      </c>
      <c r="D27">
        <f>0</f>
        <v>0</v>
      </c>
      <c r="E27">
        <v>0</v>
      </c>
      <c r="F27">
        <f>0</f>
        <v>0</v>
      </c>
      <c r="G27">
        <f>0</f>
        <v>0</v>
      </c>
      <c r="H27">
        <v>1</v>
      </c>
      <c r="I27">
        <f>0</f>
        <v>0</v>
      </c>
      <c r="J27" s="3">
        <v>0.146798968</v>
      </c>
      <c r="K27">
        <f t="shared" si="11"/>
        <v>0.13337892408693147</v>
      </c>
      <c r="L27">
        <f t="shared" si="10"/>
        <v>1.4732009633797671E-2</v>
      </c>
      <c r="M27">
        <f t="shared" si="3"/>
        <v>-3192.8235982322508</v>
      </c>
      <c r="N27">
        <f t="shared" si="9"/>
        <v>43.48760752585298</v>
      </c>
      <c r="O27" cm="1">
        <f t="array" ref="O27">EXP(SUMPRODUCT(TRANSPOSE(B$3:B$9),D27:J27))</f>
        <v>0.64399413215263535</v>
      </c>
      <c r="P27">
        <f t="shared" si="7"/>
        <v>20.829881915418596</v>
      </c>
      <c r="Q27" cm="1">
        <f t="array" ref="Q27">EXP(SUMPRODUCT(TRANSPOSE(F$3:F$9),D27:J27))</f>
        <v>3.6425751375262512</v>
      </c>
      <c r="R27">
        <f t="shared" si="8"/>
        <v>793.40491472172152</v>
      </c>
      <c r="S27" cm="1">
        <f t="array" ref="S27">EXP(SUMPRODUCT(TRANSPOSE(J$3:J$9),D27:J27))</f>
        <v>0.64467021078609776</v>
      </c>
      <c r="T27">
        <f t="shared" si="4"/>
        <v>736.60048168988362</v>
      </c>
      <c r="U27">
        <f t="shared" si="5"/>
        <v>2.6947844531197328E-2</v>
      </c>
    </row>
    <row r="28" spans="1:21" x14ac:dyDescent="0.2">
      <c r="A28" s="1">
        <v>45286</v>
      </c>
      <c r="B28">
        <f t="shared" si="6"/>
        <v>12</v>
      </c>
      <c r="C28">
        <v>679</v>
      </c>
      <c r="D28">
        <f>0</f>
        <v>0</v>
      </c>
      <c r="E28">
        <v>0</v>
      </c>
      <c r="F28">
        <f>0</f>
        <v>0</v>
      </c>
      <c r="G28">
        <f>0</f>
        <v>0</v>
      </c>
      <c r="H28">
        <v>0</v>
      </c>
      <c r="I28">
        <f>0</f>
        <v>0</v>
      </c>
      <c r="J28" s="3">
        <v>0.30203465800000001</v>
      </c>
      <c r="K28">
        <f t="shared" si="11"/>
        <v>0.14626929858124799</v>
      </c>
      <c r="L28">
        <f t="shared" si="10"/>
        <v>1.2890374494316514E-2</v>
      </c>
      <c r="M28">
        <f t="shared" si="3"/>
        <v>-2954.5153239582428</v>
      </c>
      <c r="N28">
        <f t="shared" si="9"/>
        <v>45.836395761872019</v>
      </c>
      <c r="O28" cm="1">
        <f t="array" ref="O28">EXP(SUMPRODUCT(TRANSPOSE(B$3:B$9),D28:J28))</f>
        <v>1.0401703611553503</v>
      </c>
      <c r="P28">
        <f t="shared" si="7"/>
        <v>21.595070841049104</v>
      </c>
      <c r="Q28" cm="1">
        <f t="array" ref="Q28">EXP(SUMPRODUCT(TRANSPOSE(F$3:F$9),D28:J28))</f>
        <v>0.99780211678555841</v>
      </c>
      <c r="R28">
        <f t="shared" si="8"/>
        <v>1013.5596445206268</v>
      </c>
      <c r="S28" cm="1">
        <f t="array" ref="S28">EXP(SUMPRODUCT(TRANSPOSE(J$3:J$9),D28:J28))</f>
        <v>1.0411911084273906</v>
      </c>
      <c r="T28">
        <f t="shared" si="4"/>
        <v>644.51872471582567</v>
      </c>
      <c r="U28">
        <f t="shared" si="5"/>
        <v>5.0782437826471766E-2</v>
      </c>
    </row>
    <row r="29" spans="1:21" x14ac:dyDescent="0.2">
      <c r="A29" s="1">
        <v>45287</v>
      </c>
      <c r="B29">
        <f t="shared" si="6"/>
        <v>13</v>
      </c>
      <c r="C29">
        <v>616</v>
      </c>
      <c r="D29">
        <f>0</f>
        <v>0</v>
      </c>
      <c r="E29">
        <v>0</v>
      </c>
      <c r="F29">
        <f>0</f>
        <v>0</v>
      </c>
      <c r="G29">
        <f>0</f>
        <v>0</v>
      </c>
      <c r="H29">
        <v>0</v>
      </c>
      <c r="I29">
        <f>0</f>
        <v>0</v>
      </c>
      <c r="J29" s="3">
        <v>1.1558309550000001</v>
      </c>
      <c r="K29">
        <f t="shared" si="11"/>
        <v>0.1596960905415874</v>
      </c>
      <c r="L29">
        <f t="shared" si="10"/>
        <v>1.3426791960339413E-2</v>
      </c>
      <c r="M29">
        <f t="shared" si="3"/>
        <v>-2655.2699515741747</v>
      </c>
      <c r="N29">
        <f t="shared" si="9"/>
        <v>48.515799464244445</v>
      </c>
      <c r="O29" cm="1">
        <f t="array" ref="O29">EXP(SUMPRODUCT(TRANSPOSE(B$3:B$9),D29:J29))</f>
        <v>1.1626678713462111</v>
      </c>
      <c r="P29">
        <f t="shared" si="7"/>
        <v>22.350694236561058</v>
      </c>
      <c r="Q29" cm="1">
        <f t="array" ref="Q29">EXP(SUMPRODUCT(TRANSPOSE(F$3:F$9),D29:J29))</f>
        <v>0.99161519965874023</v>
      </c>
      <c r="R29">
        <f t="shared" si="8"/>
        <v>1299.6489410730446</v>
      </c>
      <c r="S29" cm="1">
        <f t="array" ref="S29">EXP(SUMPRODUCT(TRANSPOSE(J$3:J$9),D29:J29))</f>
        <v>1.1670401645814508</v>
      </c>
      <c r="T29">
        <f t="shared" si="4"/>
        <v>671.33959801697063</v>
      </c>
      <c r="U29">
        <f t="shared" si="5"/>
        <v>8.9837009767809464E-2</v>
      </c>
    </row>
    <row r="30" spans="1:21" x14ac:dyDescent="0.2">
      <c r="A30" s="1">
        <v>45288</v>
      </c>
      <c r="B30">
        <f t="shared" si="6"/>
        <v>14</v>
      </c>
      <c r="C30">
        <v>605</v>
      </c>
      <c r="D30">
        <f>0</f>
        <v>0</v>
      </c>
      <c r="E30">
        <v>0</v>
      </c>
      <c r="F30">
        <f>0</f>
        <v>0</v>
      </c>
      <c r="G30">
        <f>0</f>
        <v>0</v>
      </c>
      <c r="H30">
        <v>0</v>
      </c>
      <c r="I30">
        <f>0</f>
        <v>0</v>
      </c>
      <c r="J30" s="3">
        <v>0.84535957399999995</v>
      </c>
      <c r="K30">
        <f t="shared" si="11"/>
        <v>0.17148385818889478</v>
      </c>
      <c r="L30">
        <f t="shared" si="10"/>
        <v>1.1787767647307379E-2</v>
      </c>
      <c r="M30">
        <f t="shared" si="3"/>
        <v>-2686.6192197775458</v>
      </c>
      <c r="N30">
        <f t="shared" si="9"/>
        <v>51.137707916911197</v>
      </c>
      <c r="O30" cm="1">
        <f t="array" ref="O30">EXP(SUMPRODUCT(TRANSPOSE(B$3:B$9),D30:J30))</f>
        <v>1.1165377680870407</v>
      </c>
      <c r="P30">
        <f t="shared" si="7"/>
        <v>23.103596412580369</v>
      </c>
      <c r="Q30" cm="1">
        <f t="array" ref="Q30">EXP(SUMPRODUCT(TRANSPOSE(F$3:F$9),D30:J30))</f>
        <v>0.99386053654238293</v>
      </c>
      <c r="R30">
        <f t="shared" si="8"/>
        <v>1614.2489437131826</v>
      </c>
      <c r="S30" cm="1">
        <f t="array" ref="S30">EXP(SUMPRODUCT(TRANSPOSE(J$3:J$9),D30:J30))</f>
        <v>1.1196071796568501</v>
      </c>
      <c r="T30">
        <f t="shared" si="4"/>
        <v>589.3883823653689</v>
      </c>
      <c r="U30">
        <f t="shared" si="5"/>
        <v>2.5804326668811738E-2</v>
      </c>
    </row>
    <row r="31" spans="1:21" x14ac:dyDescent="0.2">
      <c r="A31" s="1">
        <v>45289</v>
      </c>
      <c r="B31">
        <f t="shared" si="6"/>
        <v>15</v>
      </c>
      <c r="C31">
        <v>653</v>
      </c>
      <c r="D31">
        <f>0</f>
        <v>0</v>
      </c>
      <c r="E31">
        <f>1</f>
        <v>1</v>
      </c>
      <c r="F31">
        <f>0</f>
        <v>0</v>
      </c>
      <c r="G31">
        <f>0</f>
        <v>0</v>
      </c>
      <c r="H31">
        <v>0</v>
      </c>
      <c r="I31">
        <f>0</f>
        <v>0</v>
      </c>
      <c r="J31" s="3">
        <v>0.69012388400000002</v>
      </c>
      <c r="K31">
        <f t="shared" si="11"/>
        <v>0.18330126970198826</v>
      </c>
      <c r="L31">
        <f t="shared" si="10"/>
        <v>1.1817411513093484E-2</v>
      </c>
      <c r="M31">
        <f t="shared" si="3"/>
        <v>-2898.1323778711776</v>
      </c>
      <c r="N31">
        <f t="shared" si="9"/>
        <v>53.207134879958666</v>
      </c>
      <c r="O31" cm="1">
        <f t="array" ref="O31">EXP(SUMPRODUCT(TRANSPOSE(B$3:B$9),D31:J31))</f>
        <v>0.86602066183714921</v>
      </c>
      <c r="P31">
        <f t="shared" si="7"/>
        <v>25.014245411601237</v>
      </c>
      <c r="Q31" cm="1">
        <f t="array" ref="Q31">EXP(SUMPRODUCT(TRANSPOSE(F$3:F$9),D31:J31))</f>
        <v>2.535913907013629</v>
      </c>
      <c r="R31">
        <f t="shared" si="8"/>
        <v>1891.8098249365348</v>
      </c>
      <c r="S31" cm="1">
        <f t="array" ref="S31">EXP(SUMPRODUCT(TRANSPOSE(J$3:J$9),D31:J31))</f>
        <v>0.87020764617030932</v>
      </c>
      <c r="T31">
        <f t="shared" si="4"/>
        <v>590.87057565467421</v>
      </c>
      <c r="U31">
        <f t="shared" si="5"/>
        <v>9.5144600835108409E-2</v>
      </c>
    </row>
    <row r="32" spans="1:21" x14ac:dyDescent="0.2">
      <c r="A32" s="1">
        <v>45290</v>
      </c>
      <c r="B32">
        <f t="shared" si="6"/>
        <v>16</v>
      </c>
      <c r="C32">
        <v>654</v>
      </c>
      <c r="D32">
        <f>0</f>
        <v>0</v>
      </c>
      <c r="E32" s="3">
        <f>0</f>
        <v>0</v>
      </c>
      <c r="F32">
        <f>1</f>
        <v>1</v>
      </c>
      <c r="G32">
        <f>0</f>
        <v>0</v>
      </c>
      <c r="H32">
        <v>0</v>
      </c>
      <c r="I32">
        <f>0</f>
        <v>0</v>
      </c>
      <c r="J32" s="3">
        <v>0.69012388400000002</v>
      </c>
      <c r="K32">
        <f t="shared" si="11"/>
        <v>0.19411330885091738</v>
      </c>
      <c r="L32">
        <f t="shared" si="10"/>
        <v>1.0812039148929115E-2</v>
      </c>
      <c r="M32">
        <f t="shared" si="3"/>
        <v>-2960.7201494217366</v>
      </c>
      <c r="N32">
        <f t="shared" si="9"/>
        <v>53.208144464014829</v>
      </c>
      <c r="O32" cm="1">
        <f t="array" ref="O32">EXP(SUMPRODUCT(TRANSPOSE(B$3:B$9),D32:J32))</f>
        <v>4.1567007035115181E-4</v>
      </c>
      <c r="P32">
        <f t="shared" si="7"/>
        <v>29.25763641171762</v>
      </c>
      <c r="Q32" cm="1">
        <f t="array" ref="Q32">EXP(SUMPRODUCT(TRANSPOSE(F$3:F$9),D32:J32))</f>
        <v>5.6607674416233325</v>
      </c>
      <c r="R32">
        <f t="shared" si="8"/>
        <v>1899.0147749295822</v>
      </c>
      <c r="S32" cm="1">
        <f t="array" ref="S32">EXP(SUMPRODUCT(TRANSPOSE(J$3:J$9),D32:J32))</f>
        <v>2.0068892684241866E-2</v>
      </c>
      <c r="T32">
        <f t="shared" si="4"/>
        <v>540.60195744645569</v>
      </c>
      <c r="U32">
        <f t="shared" si="5"/>
        <v>0.17339150237545004</v>
      </c>
    </row>
    <row r="33" spans="1:21" x14ac:dyDescent="0.2">
      <c r="A33" s="1">
        <v>45291</v>
      </c>
      <c r="B33">
        <f t="shared" si="6"/>
        <v>17</v>
      </c>
      <c r="C33">
        <v>394</v>
      </c>
      <c r="D33">
        <f>0</f>
        <v>0</v>
      </c>
      <c r="E33">
        <v>0</v>
      </c>
      <c r="F33">
        <f>0</f>
        <v>0</v>
      </c>
      <c r="G33">
        <f>1</f>
        <v>1</v>
      </c>
      <c r="H33">
        <v>0</v>
      </c>
      <c r="I33">
        <v>1</v>
      </c>
      <c r="J33" s="3">
        <v>1.078213109</v>
      </c>
      <c r="K33">
        <f t="shared" si="11"/>
        <v>0.20108198540043498</v>
      </c>
      <c r="L33">
        <f t="shared" si="10"/>
        <v>6.9686765495176051E-3</v>
      </c>
      <c r="M33">
        <f t="shared" si="3"/>
        <v>-1956.7340004405899</v>
      </c>
      <c r="N33">
        <f t="shared" si="9"/>
        <v>55.379719747319442</v>
      </c>
      <c r="O33" cm="1">
        <f t="array" ref="O33">EXP(SUMPRODUCT(TRANSPOSE(B$3:B$9),D33:J33))</f>
        <v>0.88054549289419382</v>
      </c>
      <c r="P33">
        <f t="shared" si="7"/>
        <v>29.25763641171762</v>
      </c>
      <c r="Q33" cm="1">
        <f t="array" ref="Q33">EXP(SUMPRODUCT(TRANSPOSE(F$3:F$9),D33:J33))</f>
        <v>1.3377925340670264E-64</v>
      </c>
      <c r="R33">
        <f t="shared" si="8"/>
        <v>2278.2865935831251</v>
      </c>
      <c r="S33" cm="1">
        <f t="array" ref="S33">EXP(SUMPRODUCT(TRANSPOSE(J$3:J$9),D33:J33))</f>
        <v>0.94554469611480729</v>
      </c>
      <c r="T33">
        <f t="shared" si="4"/>
        <v>348.43382747588026</v>
      </c>
      <c r="U33">
        <f t="shared" si="5"/>
        <v>0.11565018407136989</v>
      </c>
    </row>
    <row r="34" spans="1:21" x14ac:dyDescent="0.2">
      <c r="A34" s="1">
        <v>45292</v>
      </c>
      <c r="B34">
        <f t="shared" si="6"/>
        <v>18</v>
      </c>
      <c r="C34">
        <v>502</v>
      </c>
      <c r="D34">
        <f>0</f>
        <v>0</v>
      </c>
      <c r="E34">
        <v>0</v>
      </c>
      <c r="F34">
        <f>0</f>
        <v>0</v>
      </c>
      <c r="G34">
        <f>0</f>
        <v>0</v>
      </c>
      <c r="H34">
        <v>1</v>
      </c>
      <c r="I34">
        <f>0</f>
        <v>0</v>
      </c>
      <c r="J34" s="3">
        <v>0.30203465800000001</v>
      </c>
      <c r="K34">
        <f t="shared" si="11"/>
        <v>0.21148447757280173</v>
      </c>
      <c r="L34">
        <f t="shared" si="10"/>
        <v>1.0402492172366745E-2</v>
      </c>
      <c r="M34">
        <f t="shared" si="3"/>
        <v>-2291.9863545309777</v>
      </c>
      <c r="N34">
        <f t="shared" si="9"/>
        <v>57.023845836342993</v>
      </c>
      <c r="O34" cm="1">
        <f t="array" ref="O34">EXP(SUMPRODUCT(TRANSPOSE(B$3:B$9),D34:J34))</f>
        <v>0.65716289918644633</v>
      </c>
      <c r="P34">
        <f t="shared" si="7"/>
        <v>31.959952804397517</v>
      </c>
      <c r="Q34" cm="1">
        <f t="array" ref="Q34">EXP(SUMPRODUCT(TRANSPOSE(F$3:F$9),D34:J34))</f>
        <v>3.6384581449444791</v>
      </c>
      <c r="R34">
        <f t="shared" si="8"/>
        <v>2571.3379621267486</v>
      </c>
      <c r="S34" cm="1">
        <f t="array" ref="S34">EXP(SUMPRODUCT(TRANSPOSE(J$3:J$9),D34:J34))</f>
        <v>0.65818452426559571</v>
      </c>
      <c r="T34">
        <f t="shared" si="4"/>
        <v>520.12460861833722</v>
      </c>
      <c r="U34">
        <f t="shared" si="5"/>
        <v>3.6104798044496456E-2</v>
      </c>
    </row>
    <row r="35" spans="1:21" x14ac:dyDescent="0.2">
      <c r="A35" s="1">
        <v>45293</v>
      </c>
      <c r="B35">
        <f t="shared" si="6"/>
        <v>19</v>
      </c>
      <c r="C35">
        <v>348</v>
      </c>
      <c r="D35">
        <f>0</f>
        <v>0</v>
      </c>
      <c r="E35">
        <v>0</v>
      </c>
      <c r="F35">
        <f>0</f>
        <v>0</v>
      </c>
      <c r="G35">
        <f>0</f>
        <v>0</v>
      </c>
      <c r="H35">
        <v>0</v>
      </c>
      <c r="I35">
        <f>0</f>
        <v>0</v>
      </c>
      <c r="J35" s="3">
        <v>0.30203465800000001</v>
      </c>
      <c r="K35">
        <f t="shared" si="11"/>
        <v>0.21828190863269342</v>
      </c>
      <c r="L35">
        <f t="shared" si="10"/>
        <v>6.7974310598916954E-3</v>
      </c>
      <c r="M35">
        <f t="shared" si="3"/>
        <v>-1736.9412621741612</v>
      </c>
      <c r="N35">
        <f t="shared" si="9"/>
        <v>59.661747595418433</v>
      </c>
      <c r="O35" cm="1">
        <f t="array" ref="O35">EXP(SUMPRODUCT(TRANSPOSE(B$3:B$9),D35:J35))</f>
        <v>1.0401703611553503</v>
      </c>
      <c r="P35">
        <f t="shared" si="7"/>
        <v>32.697896301448928</v>
      </c>
      <c r="Q35" cm="1">
        <f t="array" ref="Q35">EXP(SUMPRODUCT(TRANSPOSE(F$3:F$9),D35:J35))</f>
        <v>0.99780211678555841</v>
      </c>
      <c r="R35">
        <f t="shared" si="8"/>
        <v>3082.9439464546595</v>
      </c>
      <c r="S35" cm="1">
        <f t="array" ref="S35">EXP(SUMPRODUCT(TRANSPOSE(J$3:J$9),D35:J35))</f>
        <v>1.0411911084273906</v>
      </c>
      <c r="T35">
        <f t="shared" si="4"/>
        <v>339.87155299458476</v>
      </c>
      <c r="U35">
        <f t="shared" si="5"/>
        <v>2.3357606337400114E-2</v>
      </c>
    </row>
    <row r="36" spans="1:21" x14ac:dyDescent="0.2">
      <c r="A36" s="1">
        <v>45294</v>
      </c>
      <c r="B36">
        <f t="shared" si="6"/>
        <v>20</v>
      </c>
      <c r="C36">
        <v>238</v>
      </c>
      <c r="D36">
        <f>0</f>
        <v>0</v>
      </c>
      <c r="E36">
        <v>0</v>
      </c>
      <c r="F36">
        <f>0</f>
        <v>0</v>
      </c>
      <c r="G36">
        <f>0</f>
        <v>0</v>
      </c>
      <c r="H36">
        <v>0</v>
      </c>
      <c r="I36">
        <f>0</f>
        <v>0</v>
      </c>
      <c r="J36" s="3">
        <v>-0.24129025800000001</v>
      </c>
      <c r="K36">
        <f t="shared" si="11"/>
        <v>0.22334530199608729</v>
      </c>
      <c r="L36">
        <f t="shared" si="10"/>
        <v>5.0633933633938699E-3</v>
      </c>
      <c r="M36">
        <f t="shared" si="3"/>
        <v>-1258.0009780753758</v>
      </c>
      <c r="N36">
        <f t="shared" si="9"/>
        <v>62.151013930832015</v>
      </c>
      <c r="O36" cm="1">
        <f t="array" ref="O36">EXP(SUMPRODUCT(TRANSPOSE(B$3:B$9),D36:J36))</f>
        <v>0.96902622656442639</v>
      </c>
      <c r="P36">
        <f t="shared" si="7"/>
        <v>33.435798671890993</v>
      </c>
      <c r="Q36" cm="1">
        <f t="array" ref="Q36">EXP(SUMPRODUCT(TRANSPOSE(F$3:F$9),D36:J36))</f>
        <v>1.0017593290558062</v>
      </c>
      <c r="R36">
        <f t="shared" si="8"/>
        <v>3605.2873566886633</v>
      </c>
      <c r="S36" cm="1">
        <f t="array" ref="S36">EXP(SUMPRODUCT(TRANSPOSE(J$3:J$9),D36:J36))</f>
        <v>0.96826721368517732</v>
      </c>
      <c r="T36">
        <f t="shared" si="4"/>
        <v>253.16966816969349</v>
      </c>
      <c r="U36">
        <f t="shared" si="5"/>
        <v>6.3738101553334009E-2</v>
      </c>
    </row>
    <row r="37" spans="1:21" x14ac:dyDescent="0.2">
      <c r="A37" s="1">
        <v>45295</v>
      </c>
      <c r="B37">
        <f t="shared" si="6"/>
        <v>21</v>
      </c>
      <c r="C37">
        <v>204</v>
      </c>
      <c r="D37">
        <f>0</f>
        <v>0</v>
      </c>
      <c r="E37">
        <v>0</v>
      </c>
      <c r="F37">
        <f>0</f>
        <v>0</v>
      </c>
      <c r="G37">
        <f>0</f>
        <v>0</v>
      </c>
      <c r="H37">
        <v>0</v>
      </c>
      <c r="I37">
        <f>0</f>
        <v>0</v>
      </c>
      <c r="J37" s="3">
        <v>-0.39652594800000002</v>
      </c>
      <c r="K37">
        <f t="shared" si="11"/>
        <v>0.22730633547202178</v>
      </c>
      <c r="L37">
        <f t="shared" si="10"/>
        <v>3.961033475934489E-3</v>
      </c>
      <c r="M37">
        <f t="shared" si="3"/>
        <v>-1128.3750630346633</v>
      </c>
      <c r="N37">
        <f t="shared" si="9"/>
        <v>64.620363852309382</v>
      </c>
      <c r="O37" cm="1">
        <f t="array" ref="O37">EXP(SUMPRODUCT(TRANSPOSE(B$3:B$9),D37:J37))</f>
        <v>0.94960808740429203</v>
      </c>
      <c r="P37">
        <f t="shared" si="7"/>
        <v>34.171724590146383</v>
      </c>
      <c r="Q37" cm="1">
        <f t="array" ref="Q37">EXP(SUMPRODUCT(TRANSPOSE(F$3:F$9),D37:J37))</f>
        <v>1.0028928409891988</v>
      </c>
      <c r="R37">
        <f t="shared" si="8"/>
        <v>4164.3671593176614</v>
      </c>
      <c r="S37" cm="1">
        <f t="array" ref="S37">EXP(SUMPRODUCT(TRANSPOSE(J$3:J$9),D37:J37))</f>
        <v>0.94838606155346727</v>
      </c>
      <c r="T37">
        <f t="shared" si="4"/>
        <v>198.05167379672446</v>
      </c>
      <c r="U37">
        <f t="shared" si="5"/>
        <v>2.9158461780762462E-2</v>
      </c>
    </row>
    <row r="38" spans="1:21" x14ac:dyDescent="0.2">
      <c r="A38" s="1">
        <v>45296</v>
      </c>
      <c r="B38">
        <f t="shared" si="6"/>
        <v>22</v>
      </c>
      <c r="C38">
        <v>326</v>
      </c>
      <c r="D38">
        <f>0</f>
        <v>0</v>
      </c>
      <c r="E38">
        <f>1</f>
        <v>1</v>
      </c>
      <c r="F38">
        <f>0</f>
        <v>0</v>
      </c>
      <c r="G38">
        <f>0</f>
        <v>0</v>
      </c>
      <c r="H38">
        <v>0</v>
      </c>
      <c r="I38">
        <f>0</f>
        <v>0</v>
      </c>
      <c r="J38" s="3">
        <v>-0.47414379299999998</v>
      </c>
      <c r="K38">
        <f t="shared" si="11"/>
        <v>0.23261084791025161</v>
      </c>
      <c r="L38">
        <f t="shared" si="10"/>
        <v>5.3045124382298248E-3</v>
      </c>
      <c r="M38">
        <f t="shared" si="3"/>
        <v>-1707.9783580146286</v>
      </c>
      <c r="N38">
        <f t="shared" si="9"/>
        <v>66.577778191548433</v>
      </c>
      <c r="O38" cm="1">
        <f t="array" ref="O38">EXP(SUMPRODUCT(TRANSPOSE(B$3:B$9),D38:J38))</f>
        <v>0.74403746355066502</v>
      </c>
      <c r="P38">
        <f t="shared" si="7"/>
        <v>36.041633990826263</v>
      </c>
      <c r="Q38" cm="1">
        <f t="array" ref="Q38">EXP(SUMPRODUCT(TRANSPOSE(F$3:F$9),D38:J38))</f>
        <v>2.5575140158756442</v>
      </c>
      <c r="R38">
        <f t="shared" si="8"/>
        <v>4642.1482835297575</v>
      </c>
      <c r="S38" cm="1">
        <f t="array" ref="S38">EXP(SUMPRODUCT(TRANSPOSE(J$3:J$9),D38:J38))</f>
        <v>0.74481328547186987</v>
      </c>
      <c r="T38">
        <f t="shared" si="4"/>
        <v>265.22562191149126</v>
      </c>
      <c r="U38">
        <f t="shared" si="5"/>
        <v>0.18642447266413725</v>
      </c>
    </row>
    <row r="39" spans="1:21" x14ac:dyDescent="0.2">
      <c r="A39" s="1">
        <v>45297</v>
      </c>
      <c r="B39">
        <f t="shared" si="6"/>
        <v>23</v>
      </c>
      <c r="C39">
        <v>464</v>
      </c>
      <c r="D39">
        <f>0</f>
        <v>0</v>
      </c>
      <c r="E39" s="3">
        <f>0</f>
        <v>0</v>
      </c>
      <c r="F39">
        <f>1</f>
        <v>1</v>
      </c>
      <c r="G39">
        <f>0</f>
        <v>0</v>
      </c>
      <c r="H39">
        <v>0</v>
      </c>
      <c r="I39">
        <f>0</f>
        <v>0</v>
      </c>
      <c r="J39" s="3">
        <v>-8.6054566999999998E-2</v>
      </c>
      <c r="K39">
        <f t="shared" si="11"/>
        <v>0.24099648581486779</v>
      </c>
      <c r="L39">
        <f t="shared" si="10"/>
        <v>8.3856379046161889E-3</v>
      </c>
      <c r="M39">
        <f t="shared" si="3"/>
        <v>-2218.4929517116393</v>
      </c>
      <c r="N39">
        <f t="shared" si="9"/>
        <v>66.578777503630391</v>
      </c>
      <c r="O39" cm="1">
        <f t="array" ref="O39">EXP(SUMPRODUCT(TRANSPOSE(B$3:B$9),D39:J39))</f>
        <v>3.7565841481470793E-4</v>
      </c>
      <c r="P39">
        <f t="shared" si="7"/>
        <v>40.18953367617793</v>
      </c>
      <c r="Q39" cm="1">
        <f t="array" ref="Q39">EXP(SUMPRODUCT(TRANSPOSE(F$3:F$9),D39:J39))</f>
        <v>5.6928663930789041</v>
      </c>
      <c r="R39">
        <f t="shared" si="8"/>
        <v>4654.7282534766782</v>
      </c>
      <c r="S39" cm="1">
        <f t="array" ref="S39">EXP(SUMPRODUCT(TRANSPOSE(J$3:J$9),D39:J39))</f>
        <v>1.8091438096033207E-2</v>
      </c>
      <c r="T39">
        <f t="shared" si="4"/>
        <v>419.28189523080943</v>
      </c>
      <c r="U39">
        <f t="shared" si="5"/>
        <v>9.6375225795669345E-2</v>
      </c>
    </row>
    <row r="40" spans="1:21" x14ac:dyDescent="0.2">
      <c r="A40" s="1">
        <v>45298</v>
      </c>
      <c r="B40">
        <f t="shared" si="6"/>
        <v>24</v>
      </c>
      <c r="C40">
        <v>275</v>
      </c>
      <c r="D40">
        <f>0</f>
        <v>0</v>
      </c>
      <c r="E40">
        <v>0</v>
      </c>
      <c r="F40">
        <f>0</f>
        <v>0</v>
      </c>
      <c r="G40">
        <f>1</f>
        <v>1</v>
      </c>
      <c r="H40">
        <v>0</v>
      </c>
      <c r="I40">
        <f>0</f>
        <v>0</v>
      </c>
      <c r="J40" s="3">
        <v>0.69012388400000002</v>
      </c>
      <c r="K40">
        <f t="shared" si="11"/>
        <v>0.24821107214144572</v>
      </c>
      <c r="L40">
        <f t="shared" si="10"/>
        <v>7.2145863265779264E-3</v>
      </c>
      <c r="M40">
        <f t="shared" si="3"/>
        <v>-1356.2038664882573</v>
      </c>
      <c r="N40">
        <f t="shared" si="9"/>
        <v>73.537152362930499</v>
      </c>
      <c r="O40" cm="1">
        <f t="array" ref="O40">EXP(SUMPRODUCT(TRANSPOSE(B$3:B$9),D40:J40))</f>
        <v>2.5881499598987427</v>
      </c>
      <c r="P40">
        <f t="shared" si="7"/>
        <v>42.880803569551681</v>
      </c>
      <c r="Q40" cm="1">
        <f t="array" ref="Q40">EXP(SUMPRODUCT(TRANSPOSE(F$3:F$9),D40:J40))</f>
        <v>3.7059520670478925</v>
      </c>
      <c r="R40">
        <f t="shared" si="8"/>
        <v>6644.7500766783278</v>
      </c>
      <c r="S40" cm="1">
        <f t="array" ref="S40">EXP(SUMPRODUCT(TRANSPOSE(J$3:J$9),D40:J40))</f>
        <v>2.6494109078594348</v>
      </c>
      <c r="T40">
        <f t="shared" si="4"/>
        <v>360.72931632889635</v>
      </c>
      <c r="U40">
        <f t="shared" si="5"/>
        <v>0.31174296846871397</v>
      </c>
    </row>
    <row r="41" spans="1:21" x14ac:dyDescent="0.2">
      <c r="A41" s="1">
        <v>45299</v>
      </c>
      <c r="B41">
        <f t="shared" si="6"/>
        <v>25</v>
      </c>
      <c r="C41">
        <v>71</v>
      </c>
      <c r="D41">
        <f>0</f>
        <v>0</v>
      </c>
      <c r="E41">
        <v>0</v>
      </c>
      <c r="F41">
        <f>0</f>
        <v>0</v>
      </c>
      <c r="G41">
        <f>0</f>
        <v>0</v>
      </c>
      <c r="H41">
        <v>0</v>
      </c>
      <c r="I41">
        <f>0</f>
        <v>0</v>
      </c>
      <c r="J41" s="3">
        <v>6.123373043</v>
      </c>
      <c r="K41">
        <f t="shared" si="11"/>
        <v>0.24987255616710302</v>
      </c>
      <c r="L41">
        <f t="shared" si="10"/>
        <v>1.6614840256573005E-3</v>
      </c>
      <c r="M41">
        <f t="shared" si="3"/>
        <v>-454.40313000845566</v>
      </c>
      <c r="N41">
        <f t="shared" si="9"/>
        <v>79.572583239970356</v>
      </c>
      <c r="O41" cm="1">
        <f t="array" ref="O41">EXP(SUMPRODUCT(TRANSPOSE(B$3:B$9),D41:J41))</f>
        <v>2.2221415778716578</v>
      </c>
      <c r="P41">
        <f t="shared" si="7"/>
        <v>43.573119812885473</v>
      </c>
      <c r="Q41" cm="1">
        <f t="array" ref="Q41">EXP(SUMPRODUCT(TRANSPOSE(F$3:F$9),D41:J41))</f>
        <v>0.95637196252637025</v>
      </c>
      <c r="R41">
        <f t="shared" si="8"/>
        <v>8478.002919347542</v>
      </c>
      <c r="S41" cm="1">
        <f t="array" ref="S41">EXP(SUMPRODUCT(TRANSPOSE(J$3:J$9),D41:J41))</f>
        <v>2.2667720652578729</v>
      </c>
      <c r="T41">
        <f t="shared" si="4"/>
        <v>83.074201282865019</v>
      </c>
      <c r="U41">
        <f t="shared" si="5"/>
        <v>0.17005917299809886</v>
      </c>
    </row>
    <row r="42" spans="1:21" x14ac:dyDescent="0.2">
      <c r="A42" s="1">
        <v>45300</v>
      </c>
      <c r="B42">
        <f t="shared" si="6"/>
        <v>26</v>
      </c>
      <c r="C42">
        <v>84</v>
      </c>
      <c r="D42">
        <f>0</f>
        <v>0</v>
      </c>
      <c r="E42">
        <v>0</v>
      </c>
      <c r="F42">
        <f>0</f>
        <v>0</v>
      </c>
      <c r="G42">
        <f>0</f>
        <v>0</v>
      </c>
      <c r="H42">
        <v>0</v>
      </c>
      <c r="I42">
        <f>0</f>
        <v>0</v>
      </c>
      <c r="J42" s="3">
        <v>3.794837689</v>
      </c>
      <c r="K42">
        <f t="shared" si="11"/>
        <v>0.25121030993724508</v>
      </c>
      <c r="L42">
        <f t="shared" si="10"/>
        <v>1.3377537701420583E-3</v>
      </c>
      <c r="M42">
        <f t="shared" si="3"/>
        <v>-555.8081224504881</v>
      </c>
      <c r="N42">
        <f t="shared" si="9"/>
        <v>84.071238758812001</v>
      </c>
      <c r="O42" cm="1">
        <f t="array" ref="O42">EXP(SUMPRODUCT(TRANSPOSE(B$3:B$9),D42:J42))</f>
        <v>1.6402302802696436</v>
      </c>
      <c r="P42">
        <f t="shared" si="7"/>
        <v>44.275135808603679</v>
      </c>
      <c r="Q42" cm="1">
        <f t="array" ref="Q42">EXP(SUMPRODUCT(TRANSPOSE(F$3:F$9),D42:J42))</f>
        <v>0.97273349315405655</v>
      </c>
      <c r="R42">
        <f t="shared" si="8"/>
        <v>9919.7632904817401</v>
      </c>
      <c r="S42" cm="1">
        <f t="array" ref="S42">EXP(SUMPRODUCT(TRANSPOSE(J$3:J$9),D42:J42))</f>
        <v>1.6605688673423562</v>
      </c>
      <c r="T42">
        <f t="shared" si="4"/>
        <v>66.887688507102922</v>
      </c>
      <c r="U42">
        <f t="shared" si="5"/>
        <v>0.20371799396306045</v>
      </c>
    </row>
    <row r="43" spans="1:21" x14ac:dyDescent="0.2">
      <c r="A43" s="1">
        <v>45301</v>
      </c>
      <c r="B43">
        <f t="shared" si="6"/>
        <v>27</v>
      </c>
      <c r="C43">
        <v>59</v>
      </c>
      <c r="D43">
        <f>0</f>
        <v>0</v>
      </c>
      <c r="E43">
        <v>0</v>
      </c>
      <c r="F43">
        <f>0</f>
        <v>0</v>
      </c>
      <c r="G43">
        <f>0</f>
        <v>0</v>
      </c>
      <c r="H43">
        <v>0</v>
      </c>
      <c r="I43">
        <f>0</f>
        <v>0</v>
      </c>
      <c r="J43" s="3">
        <v>1.621538025</v>
      </c>
      <c r="K43">
        <f t="shared" si="11"/>
        <v>0.25248855146089261</v>
      </c>
      <c r="L43">
        <f t="shared" si="10"/>
        <v>1.2782415236475275E-3</v>
      </c>
      <c r="M43">
        <f t="shared" si="3"/>
        <v>-393.07392735931558</v>
      </c>
      <c r="N43">
        <f t="shared" si="9"/>
        <v>87.491703534384271</v>
      </c>
      <c r="O43" cm="1">
        <f t="array" ref="O43">EXP(SUMPRODUCT(TRANSPOSE(B$3:B$9),D43:J43))</f>
        <v>1.2354610313717564</v>
      </c>
      <c r="P43">
        <f t="shared" si="7"/>
        <v>44.986266347605152</v>
      </c>
      <c r="Q43" cm="1">
        <f t="array" ref="Q43">EXP(SUMPRODUCT(TRANSPOSE(F$3:F$9),D43:J43))</f>
        <v>0.98825670203910576</v>
      </c>
      <c r="R43">
        <f t="shared" si="8"/>
        <v>11074.248434961677</v>
      </c>
      <c r="S43" cm="1">
        <f t="array" ref="S43">EXP(SUMPRODUCT(TRANSPOSE(J$3:J$9),D43:J43))</f>
        <v>1.2419839825760848</v>
      </c>
      <c r="T43">
        <f t="shared" si="4"/>
        <v>63.912076182376374</v>
      </c>
      <c r="U43">
        <f t="shared" si="5"/>
        <v>8.3255528514853808E-2</v>
      </c>
    </row>
    <row r="44" spans="1:21" x14ac:dyDescent="0.2">
      <c r="A44" s="1">
        <v>45302</v>
      </c>
      <c r="B44">
        <f t="shared" si="6"/>
        <v>28</v>
      </c>
      <c r="C44">
        <v>51</v>
      </c>
      <c r="D44">
        <f>0</f>
        <v>0</v>
      </c>
      <c r="E44">
        <v>0</v>
      </c>
      <c r="F44">
        <f>0</f>
        <v>0</v>
      </c>
      <c r="G44">
        <f>0</f>
        <v>0</v>
      </c>
      <c r="H44">
        <v>0</v>
      </c>
      <c r="I44">
        <f>0</f>
        <v>0</v>
      </c>
      <c r="J44" s="3">
        <v>0.45727034799999999</v>
      </c>
      <c r="K44">
        <f t="shared" si="11"/>
        <v>0.25374245652244176</v>
      </c>
      <c r="L44">
        <f t="shared" si="10"/>
        <v>1.2539050615491543E-3</v>
      </c>
      <c r="M44">
        <f t="shared" si="3"/>
        <v>-340.75611995467784</v>
      </c>
      <c r="N44">
        <f t="shared" si="9"/>
        <v>90.457072409261045</v>
      </c>
      <c r="O44" cm="1">
        <f t="array" ref="O44">EXP(SUMPRODUCT(TRANSPOSE(B$3:B$9),D44:J44))</f>
        <v>1.0614403704266198</v>
      </c>
      <c r="P44">
        <f t="shared" si="7"/>
        <v>45.701431693525407</v>
      </c>
      <c r="Q44" cm="1">
        <f t="array" ref="Q44">EXP(SUMPRODUCT(TRANSPOSE(F$3:F$9),D44:J44))</f>
        <v>0.9966743586041108</v>
      </c>
      <c r="R44">
        <f t="shared" si="8"/>
        <v>12129.488657306501</v>
      </c>
      <c r="S44" cm="1">
        <f t="array" ref="S44">EXP(SUMPRODUCT(TRANSPOSE(J$3:J$9),D44:J44))</f>
        <v>1.0630177459793193</v>
      </c>
      <c r="T44">
        <f t="shared" si="4"/>
        <v>62.695253077457714</v>
      </c>
      <c r="U44">
        <f t="shared" si="5"/>
        <v>0.22931868779328851</v>
      </c>
    </row>
    <row r="45" spans="1:21" x14ac:dyDescent="0.2">
      <c r="A45" s="1">
        <v>45303</v>
      </c>
      <c r="B45">
        <f t="shared" si="6"/>
        <v>29</v>
      </c>
      <c r="C45">
        <v>136</v>
      </c>
      <c r="D45">
        <f>0</f>
        <v>0</v>
      </c>
      <c r="E45">
        <f>1</f>
        <v>1</v>
      </c>
      <c r="F45">
        <f>0</f>
        <v>0</v>
      </c>
      <c r="G45">
        <f>0</f>
        <v>0</v>
      </c>
      <c r="H45">
        <v>0</v>
      </c>
      <c r="I45">
        <f>0</f>
        <v>0</v>
      </c>
      <c r="J45" s="3">
        <v>-8.6054566999999998E-2</v>
      </c>
      <c r="K45">
        <f t="shared" si="11"/>
        <v>0.25684531752302969</v>
      </c>
      <c r="L45">
        <f t="shared" si="10"/>
        <v>3.1028610005879309E-3</v>
      </c>
      <c r="M45">
        <f t="shared" si="3"/>
        <v>-785.45857379771564</v>
      </c>
      <c r="N45">
        <f t="shared" si="9"/>
        <v>92.662752337104862</v>
      </c>
      <c r="O45" cm="1">
        <f t="array" ref="O45">EXP(SUMPRODUCT(TRANSPOSE(B$3:B$9),D45:J45))</f>
        <v>0.78265906599360313</v>
      </c>
      <c r="P45">
        <f t="shared" si="7"/>
        <v>47.52642297854257</v>
      </c>
      <c r="Q45" cm="1">
        <f t="array" ref="Q45">EXP(SUMPRODUCT(TRANSPOSE(F$3:F$9),D45:J45))</f>
        <v>2.55029361404738</v>
      </c>
      <c r="R45">
        <f t="shared" si="8"/>
        <v>12959.153303439578</v>
      </c>
      <c r="S45" cm="1">
        <f t="array" ref="S45">EXP(SUMPRODUCT(TRANSPOSE(J$3:J$9),D45:J45))</f>
        <v>0.78446319929482711</v>
      </c>
      <c r="T45">
        <f t="shared" si="4"/>
        <v>155.14305002939653</v>
      </c>
      <c r="U45">
        <f t="shared" si="5"/>
        <v>0.14075772080438628</v>
      </c>
    </row>
    <row r="46" spans="1:21" x14ac:dyDescent="0.2">
      <c r="A46" s="1">
        <v>45304</v>
      </c>
      <c r="B46">
        <f t="shared" si="6"/>
        <v>30</v>
      </c>
      <c r="C46">
        <v>276</v>
      </c>
      <c r="D46">
        <f>0</f>
        <v>0</v>
      </c>
      <c r="E46" s="3">
        <f>0</f>
        <v>0</v>
      </c>
      <c r="F46">
        <f>1</f>
        <v>1</v>
      </c>
      <c r="G46">
        <f>0</f>
        <v>0</v>
      </c>
      <c r="H46">
        <v>0</v>
      </c>
      <c r="I46">
        <f>0</f>
        <v>0</v>
      </c>
      <c r="J46" s="3">
        <v>6.9181122999999997E-2</v>
      </c>
      <c r="K46">
        <f t="shared" si="11"/>
        <v>0.26334584004974032</v>
      </c>
      <c r="L46">
        <f t="shared" si="10"/>
        <v>6.5005225267106281E-3</v>
      </c>
      <c r="M46">
        <f t="shared" si="3"/>
        <v>-1389.9008697779661</v>
      </c>
      <c r="N46">
        <f t="shared" si="9"/>
        <v>92.663841794478316</v>
      </c>
      <c r="O46" cm="1">
        <f t="array" ref="O46">EXP(SUMPRODUCT(TRANSPOSE(B$3:B$9),D46:J46))</f>
        <v>3.8334009683943331E-4</v>
      </c>
      <c r="P46">
        <f t="shared" si="7"/>
        <v>51.584952386021932</v>
      </c>
      <c r="Q46" cm="1">
        <f t="array" ref="Q46">EXP(SUMPRODUCT(TRANSPOSE(F$3:F$9),D46:J46))</f>
        <v>5.6864320745475254</v>
      </c>
      <c r="R46">
        <f t="shared" si="8"/>
        <v>12979.920762866426</v>
      </c>
      <c r="S46" cm="1">
        <f t="array" ref="S46">EXP(SUMPRODUCT(TRANSPOSE(J$3:J$9),D46:J46))</f>
        <v>1.8470691490457311E-2</v>
      </c>
      <c r="T46">
        <f t="shared" si="4"/>
        <v>325.02612633553139</v>
      </c>
      <c r="U46">
        <f t="shared" si="5"/>
        <v>0.17763089252004124</v>
      </c>
    </row>
    <row r="47" spans="1:21" x14ac:dyDescent="0.2">
      <c r="A47" s="1">
        <v>45305</v>
      </c>
      <c r="B47">
        <f t="shared" si="6"/>
        <v>31</v>
      </c>
      <c r="C47">
        <v>228</v>
      </c>
      <c r="D47">
        <f>0</f>
        <v>0</v>
      </c>
      <c r="E47">
        <v>0</v>
      </c>
      <c r="F47">
        <f>0</f>
        <v>0</v>
      </c>
      <c r="G47">
        <f>1</f>
        <v>1</v>
      </c>
      <c r="H47">
        <v>0</v>
      </c>
      <c r="I47">
        <f>0</f>
        <v>0</v>
      </c>
      <c r="J47" s="3">
        <v>-8.6054566999999998E-2</v>
      </c>
      <c r="K47">
        <f t="shared" si="11"/>
        <v>0.26732069709029693</v>
      </c>
      <c r="L47">
        <f t="shared" si="10"/>
        <v>3.9748570405566119E-3</v>
      </c>
      <c r="M47">
        <f t="shared" si="3"/>
        <v>-1260.3307611250343</v>
      </c>
      <c r="N47">
        <f t="shared" si="9"/>
        <v>99.365681088473508</v>
      </c>
      <c r="O47" cm="1">
        <f t="array" ref="O47">EXP(SUMPRODUCT(TRANSPOSE(B$3:B$9),D47:J47))</f>
        <v>2.3390192861780044</v>
      </c>
      <c r="P47">
        <f t="shared" si="7"/>
        <v>54.238217342466321</v>
      </c>
      <c r="Q47" cm="1">
        <f t="array" ref="Q47">EXP(SUMPRODUCT(TRANSPOSE(F$3:F$9),D47:J47))</f>
        <v>3.7269663865237574</v>
      </c>
      <c r="R47">
        <f t="shared" si="8"/>
        <v>15828.863443911809</v>
      </c>
      <c r="S47" cm="1">
        <f t="array" ref="S47">EXP(SUMPRODUCT(TRANSPOSE(J$3:J$9),D47:J47))</f>
        <v>2.3883556599079401</v>
      </c>
      <c r="T47">
        <f t="shared" si="4"/>
        <v>198.74285202783059</v>
      </c>
      <c r="U47">
        <f t="shared" si="5"/>
        <v>0.12832082443933951</v>
      </c>
    </row>
    <row r="48" spans="1:21" x14ac:dyDescent="0.2">
      <c r="A48" s="1">
        <v>45306</v>
      </c>
      <c r="B48">
        <f t="shared" si="6"/>
        <v>32</v>
      </c>
      <c r="C48">
        <v>197</v>
      </c>
      <c r="D48">
        <f>0</f>
        <v>0</v>
      </c>
      <c r="E48">
        <v>0</v>
      </c>
      <c r="F48">
        <f>0</f>
        <v>0</v>
      </c>
      <c r="G48">
        <f>0</f>
        <v>0</v>
      </c>
      <c r="H48">
        <v>1</v>
      </c>
      <c r="I48">
        <f>0</f>
        <v>0</v>
      </c>
      <c r="J48" s="3">
        <v>-0.24129025800000001</v>
      </c>
      <c r="K48">
        <f t="shared" si="11"/>
        <v>0.27100547467197572</v>
      </c>
      <c r="L48">
        <f t="shared" si="10"/>
        <v>3.6847775816787887E-3</v>
      </c>
      <c r="M48">
        <f t="shared" si="3"/>
        <v>-1103.8983872444167</v>
      </c>
      <c r="N48">
        <f t="shared" si="9"/>
        <v>101.13369008472752</v>
      </c>
      <c r="O48" cm="1">
        <f t="array" ref="O48">EXP(SUMPRODUCT(TRANSPOSE(B$3:B$9),D48:J48))</f>
        <v>0.61221517956871763</v>
      </c>
      <c r="P48">
        <f t="shared" si="7"/>
        <v>56.832357418918718</v>
      </c>
      <c r="Q48" cm="1">
        <f t="array" ref="Q48">EXP(SUMPRODUCT(TRANSPOSE(F$3:F$9),D48:J48))</f>
        <v>3.6528880113215334</v>
      </c>
      <c r="R48">
        <f t="shared" si="8"/>
        <v>16601.994439222955</v>
      </c>
      <c r="S48" cm="1">
        <f t="array" ref="S48">EXP(SUMPRODUCT(TRANSPOSE(J$3:J$9),D48:J48))</f>
        <v>0.61208599482176196</v>
      </c>
      <c r="T48">
        <f t="shared" si="4"/>
        <v>184.23887908393942</v>
      </c>
      <c r="U48">
        <f t="shared" si="5"/>
        <v>6.4777263533302418E-2</v>
      </c>
    </row>
    <row r="49" spans="1:21" x14ac:dyDescent="0.2">
      <c r="A49" s="1">
        <v>45307</v>
      </c>
      <c r="B49">
        <f t="shared" si="6"/>
        <v>33</v>
      </c>
      <c r="C49">
        <v>64</v>
      </c>
      <c r="D49">
        <f>0</f>
        <v>0</v>
      </c>
      <c r="E49">
        <v>0</v>
      </c>
      <c r="F49">
        <f>0</f>
        <v>0</v>
      </c>
      <c r="G49">
        <f>0</f>
        <v>0</v>
      </c>
      <c r="H49">
        <v>0</v>
      </c>
      <c r="I49">
        <f>0</f>
        <v>0</v>
      </c>
      <c r="J49" s="3">
        <v>-0.551761638</v>
      </c>
      <c r="K49">
        <f t="shared" si="11"/>
        <v>0.2719828580106603</v>
      </c>
      <c r="L49">
        <f t="shared" si="10"/>
        <v>9.7738333868457872E-4</v>
      </c>
      <c r="M49">
        <f t="shared" si="3"/>
        <v>-443.56042366984758</v>
      </c>
      <c r="N49">
        <f t="shared" si="9"/>
        <v>103.84167919705358</v>
      </c>
      <c r="O49" cm="1">
        <f t="array" ref="O49">EXP(SUMPRODUCT(TRANSPOSE(B$3:B$9),D49:J49))</f>
        <v>0.93057906478002184</v>
      </c>
      <c r="P49">
        <f t="shared" si="7"/>
        <v>57.543682366900384</v>
      </c>
      <c r="Q49" cm="1">
        <f t="array" ref="Q49">EXP(SUMPRODUCT(TRANSPOSE(F$3:F$9),D49:J49))</f>
        <v>1.0040276355153919</v>
      </c>
      <c r="R49">
        <f t="shared" si="8"/>
        <v>17842.203484588619</v>
      </c>
      <c r="S49" cm="1">
        <f t="array" ref="S49">EXP(SUMPRODUCT(TRANSPOSE(J$3:J$9),D49:J49))</f>
        <v>0.92891312339874388</v>
      </c>
      <c r="T49">
        <f t="shared" si="4"/>
        <v>48.869166934228936</v>
      </c>
      <c r="U49">
        <f t="shared" si="5"/>
        <v>0.23641926665267288</v>
      </c>
    </row>
    <row r="50" spans="1:21" x14ac:dyDescent="0.2">
      <c r="A50" s="1">
        <v>45308</v>
      </c>
      <c r="B50">
        <f t="shared" si="6"/>
        <v>34</v>
      </c>
      <c r="C50">
        <v>38</v>
      </c>
      <c r="D50">
        <f>0</f>
        <v>0</v>
      </c>
      <c r="E50">
        <v>0</v>
      </c>
      <c r="F50">
        <f>0</f>
        <v>0</v>
      </c>
      <c r="G50">
        <f>0</f>
        <v>0</v>
      </c>
      <c r="H50">
        <v>0</v>
      </c>
      <c r="I50">
        <f>0</f>
        <v>0</v>
      </c>
      <c r="J50" s="3">
        <v>-0.47414379299999998</v>
      </c>
      <c r="K50">
        <f t="shared" si="11"/>
        <v>0.27294358994200324</v>
      </c>
      <c r="L50">
        <f t="shared" si="10"/>
        <v>9.6073193134293966E-4</v>
      </c>
      <c r="M50">
        <f t="shared" si="3"/>
        <v>-264.01697514980219</v>
      </c>
      <c r="N50">
        <f t="shared" si="9"/>
        <v>106.59752749361218</v>
      </c>
      <c r="O50" cm="1">
        <f t="array" ref="O50">EXP(SUMPRODUCT(TRANSPOSE(B$3:B$9),D50:J50))</f>
        <v>0.94004542756413179</v>
      </c>
      <c r="P50">
        <f t="shared" si="7"/>
        <v>58.252964706157854</v>
      </c>
      <c r="Q50" cm="1">
        <f t="array" ref="Q50">EXP(SUMPRODUCT(TRANSPOSE(F$3:F$9),D50:J50))</f>
        <v>1.0034600778375287</v>
      </c>
      <c r="R50">
        <f t="shared" si="8"/>
        <v>19164.562508917483</v>
      </c>
      <c r="S50" cm="1">
        <f t="array" ref="S50">EXP(SUMPRODUCT(TRANSPOSE(J$3:J$9),D50:J50))</f>
        <v>0.9385990936632449</v>
      </c>
      <c r="T50">
        <f t="shared" si="4"/>
        <v>48.036596567146987</v>
      </c>
      <c r="U50">
        <f t="shared" si="5"/>
        <v>0.26412096229334175</v>
      </c>
    </row>
    <row r="51" spans="1:21" x14ac:dyDescent="0.2">
      <c r="A51" s="1">
        <v>45309</v>
      </c>
      <c r="B51">
        <f t="shared" si="6"/>
        <v>35</v>
      </c>
      <c r="C51">
        <v>36</v>
      </c>
      <c r="D51">
        <f>0</f>
        <v>0</v>
      </c>
      <c r="E51">
        <v>0</v>
      </c>
      <c r="F51">
        <f>0</f>
        <v>0</v>
      </c>
      <c r="G51">
        <f>0</f>
        <v>0</v>
      </c>
      <c r="H51">
        <v>0</v>
      </c>
      <c r="I51">
        <f>0</f>
        <v>0</v>
      </c>
      <c r="J51" s="3">
        <v>-0.62937948300000002</v>
      </c>
      <c r="K51">
        <f t="shared" si="11"/>
        <v>0.27388968096567173</v>
      </c>
      <c r="L51">
        <f t="shared" si="10"/>
        <v>9.4609102366849385E-4</v>
      </c>
      <c r="M51">
        <f t="shared" si="3"/>
        <v>-250.67418386466514</v>
      </c>
      <c r="N51">
        <f t="shared" si="9"/>
        <v>109.3176125884261</v>
      </c>
      <c r="O51" cm="1">
        <f t="array" ref="O51">EXP(SUMPRODUCT(TRANSPOSE(B$3:B$9),D51:J51))</f>
        <v>0.92120802932981816</v>
      </c>
      <c r="P51">
        <f t="shared" si="7"/>
        <v>58.961459190809585</v>
      </c>
      <c r="Q51" cm="1">
        <f t="array" ref="Q51">EXP(SUMPRODUCT(TRANSPOSE(F$3:F$9),D51:J51))</f>
        <v>1.0045955142042495</v>
      </c>
      <c r="R51">
        <f t="shared" si="8"/>
        <v>20529.151944799258</v>
      </c>
      <c r="S51" cm="1">
        <f t="array" ref="S51">EXP(SUMPRODUCT(TRANSPOSE(J$3:J$9),D51:J51))</f>
        <v>0.91932710850453703</v>
      </c>
      <c r="T51">
        <f t="shared" si="4"/>
        <v>47.304551183424692</v>
      </c>
      <c r="U51">
        <f t="shared" si="5"/>
        <v>0.31401531065068589</v>
      </c>
    </row>
    <row r="52" spans="1:21" x14ac:dyDescent="0.2">
      <c r="A52" s="1">
        <v>45310</v>
      </c>
      <c r="B52">
        <f t="shared" si="6"/>
        <v>36</v>
      </c>
      <c r="C52">
        <v>117</v>
      </c>
      <c r="D52">
        <f>0</f>
        <v>0</v>
      </c>
      <c r="E52">
        <f>1</f>
        <v>1</v>
      </c>
      <c r="F52">
        <f>0</f>
        <v>0</v>
      </c>
      <c r="G52">
        <f>0</f>
        <v>0</v>
      </c>
      <c r="H52">
        <v>0</v>
      </c>
      <c r="I52">
        <f>0</f>
        <v>0</v>
      </c>
      <c r="J52" s="3">
        <v>-0.78461517400000003</v>
      </c>
      <c r="K52">
        <f t="shared" si="11"/>
        <v>0.27623858829768322</v>
      </c>
      <c r="L52">
        <f t="shared" si="10"/>
        <v>2.348907332011485E-3</v>
      </c>
      <c r="M52">
        <f t="shared" si="3"/>
        <v>-708.29518781471074</v>
      </c>
      <c r="N52">
        <f t="shared" si="9"/>
        <v>111.44216045543601</v>
      </c>
      <c r="O52" cm="1">
        <f t="array" ref="O52">EXP(SUMPRODUCT(TRANSPOSE(B$3:B$9),D52:J52))</f>
        <v>0.71451697376320533</v>
      </c>
      <c r="P52">
        <f t="shared" si="7"/>
        <v>60.765305598348483</v>
      </c>
      <c r="Q52" cm="1">
        <f t="array" ref="Q52">EXP(SUMPRODUCT(TRANSPOSE(F$3:F$9),D52:J52))</f>
        <v>2.5633050531169599</v>
      </c>
      <c r="R52">
        <f t="shared" si="8"/>
        <v>21644.921186095307</v>
      </c>
      <c r="S52" cm="1">
        <f t="array" ref="S52">EXP(SUMPRODUCT(TRANSPOSE(J$3:J$9),D52:J52))</f>
        <v>0.71454121908236401</v>
      </c>
      <c r="T52">
        <f t="shared" si="4"/>
        <v>117.44536660057425</v>
      </c>
      <c r="U52">
        <f t="shared" si="5"/>
        <v>3.8065521416602243E-3</v>
      </c>
    </row>
    <row r="53" spans="1:21" x14ac:dyDescent="0.2">
      <c r="A53" s="1">
        <v>45311</v>
      </c>
      <c r="B53">
        <f t="shared" si="6"/>
        <v>37</v>
      </c>
      <c r="C53">
        <v>238</v>
      </c>
      <c r="D53">
        <f>0</f>
        <v>0</v>
      </c>
      <c r="E53" s="3">
        <f>0</f>
        <v>0</v>
      </c>
      <c r="F53">
        <f>1</f>
        <v>1</v>
      </c>
      <c r="G53">
        <f>0</f>
        <v>0</v>
      </c>
      <c r="H53">
        <v>0</v>
      </c>
      <c r="I53">
        <f>0</f>
        <v>0</v>
      </c>
      <c r="J53" s="3">
        <v>-0.551761638</v>
      </c>
      <c r="K53">
        <f t="shared" si="11"/>
        <v>0.28116701744816464</v>
      </c>
      <c r="L53">
        <f t="shared" si="10"/>
        <v>4.9284291504814171E-3</v>
      </c>
      <c r="M53">
        <f t="shared" si="3"/>
        <v>-1264.4309234395512</v>
      </c>
      <c r="N53">
        <f t="shared" si="9"/>
        <v>111.44321877967353</v>
      </c>
      <c r="O53" cm="1">
        <f t="array" ref="O53">EXP(SUMPRODUCT(TRANSPOSE(B$3:B$9),D53:J53))</f>
        <v>3.5352468297928069E-4</v>
      </c>
      <c r="P53">
        <f t="shared" si="7"/>
        <v>64.776594737107644</v>
      </c>
      <c r="Q53" cm="1">
        <f t="array" ref="Q53">EXP(SUMPRODUCT(TRANSPOSE(F$3:F$9),D53:J53))</f>
        <v>5.7122130650839891</v>
      </c>
      <c r="R53">
        <f t="shared" si="8"/>
        <v>21672.807660190898</v>
      </c>
      <c r="S53" cm="1">
        <f t="array" ref="S53">EXP(SUMPRODUCT(TRANSPOSE(J$3:J$9),D53:J53))</f>
        <v>1.6999764237293297E-2</v>
      </c>
      <c r="T53">
        <f t="shared" si="4"/>
        <v>246.42145752407086</v>
      </c>
      <c r="U53">
        <f t="shared" si="5"/>
        <v>3.5384275311222103E-2</v>
      </c>
    </row>
    <row r="54" spans="1:21" x14ac:dyDescent="0.2">
      <c r="A54" s="1">
        <v>45312</v>
      </c>
      <c r="B54">
        <f t="shared" si="6"/>
        <v>38</v>
      </c>
      <c r="C54">
        <v>152</v>
      </c>
      <c r="D54">
        <f>0</f>
        <v>0</v>
      </c>
      <c r="E54">
        <v>0</v>
      </c>
      <c r="F54">
        <f>0</f>
        <v>0</v>
      </c>
      <c r="G54">
        <f>1</f>
        <v>1</v>
      </c>
      <c r="H54">
        <v>0</v>
      </c>
      <c r="I54">
        <f>0</f>
        <v>0</v>
      </c>
      <c r="J54" s="3">
        <v>-0.47414379299999998</v>
      </c>
      <c r="K54">
        <f t="shared" si="11"/>
        <v>0.28417751972200139</v>
      </c>
      <c r="L54">
        <f t="shared" si="10"/>
        <v>3.0105022738367571E-3</v>
      </c>
      <c r="M54">
        <f t="shared" si="3"/>
        <v>-882.45854855522032</v>
      </c>
      <c r="N54">
        <f t="shared" si="9"/>
        <v>118.14392233577205</v>
      </c>
      <c r="O54" cm="1">
        <f t="array" ref="O54">EXP(SUMPRODUCT(TRANSPOSE(B$3:B$9),D54:J54))</f>
        <v>2.2235965217812903</v>
      </c>
      <c r="P54">
        <f t="shared" si="7"/>
        <v>67.395791072497175</v>
      </c>
      <c r="Q54" cm="1">
        <f t="array" ref="Q54">EXP(SUMPRODUCT(TRANSPOSE(F$3:F$9),D54:J54))</f>
        <v>3.7375181891722491</v>
      </c>
      <c r="R54">
        <f t="shared" si="8"/>
        <v>25575.368350136545</v>
      </c>
      <c r="S54" cm="1">
        <f t="array" ref="S54">EXP(SUMPRODUCT(TRANSPOSE(J$3:J$9),D54:J54))</f>
        <v>2.2676385935381624</v>
      </c>
      <c r="T54">
        <f t="shared" si="4"/>
        <v>150.52511369183784</v>
      </c>
      <c r="U54">
        <f t="shared" si="5"/>
        <v>9.7031993958036512E-3</v>
      </c>
    </row>
    <row r="55" spans="1:21" x14ac:dyDescent="0.2">
      <c r="A55" s="1">
        <v>45313</v>
      </c>
      <c r="B55">
        <f t="shared" si="6"/>
        <v>39</v>
      </c>
      <c r="C55">
        <v>32</v>
      </c>
      <c r="D55">
        <f>0</f>
        <v>0</v>
      </c>
      <c r="E55">
        <v>0</v>
      </c>
      <c r="F55">
        <f>0</f>
        <v>0</v>
      </c>
      <c r="G55">
        <f>0</f>
        <v>0</v>
      </c>
      <c r="H55">
        <v>0</v>
      </c>
      <c r="I55">
        <f>0</f>
        <v>0</v>
      </c>
      <c r="J55" s="3">
        <v>-0.70699732800000004</v>
      </c>
      <c r="K55">
        <f t="shared" si="11"/>
        <v>0.28495896926465064</v>
      </c>
      <c r="L55">
        <f t="shared" si="10"/>
        <v>7.8144954264924849E-4</v>
      </c>
      <c r="M55">
        <f t="shared" si="3"/>
        <v>-228.9395191979321</v>
      </c>
      <c r="N55">
        <f t="shared" si="9"/>
        <v>120.90969555386997</v>
      </c>
      <c r="O55" cm="1">
        <f t="array" ref="O55">EXP(SUMPRODUCT(TRANSPOSE(B$3:B$9),D55:J55))</f>
        <v>0.91193136125658703</v>
      </c>
      <c r="P55">
        <f t="shared" si="7"/>
        <v>68.098782883347766</v>
      </c>
      <c r="Q55" cm="1">
        <f t="array" ref="Q55">EXP(SUMPRODUCT(TRANSPOSE(F$3:F$9),D55:J55))</f>
        <v>1.0051637140856662</v>
      </c>
      <c r="R55">
        <f t="shared" si="8"/>
        <v>27216.025873096492</v>
      </c>
      <c r="S55" cm="1">
        <f t="array" ref="S55">EXP(SUMPRODUCT(TRANSPOSE(J$3:J$9),D55:J55))</f>
        <v>0.9098400174808593</v>
      </c>
      <c r="T55">
        <f t="shared" si="4"/>
        <v>39.072477132462424</v>
      </c>
      <c r="U55">
        <f t="shared" si="5"/>
        <v>0.22101491038945076</v>
      </c>
    </row>
    <row r="56" spans="1:21" x14ac:dyDescent="0.2">
      <c r="A56" s="1">
        <v>45314</v>
      </c>
      <c r="B56">
        <f t="shared" si="6"/>
        <v>40</v>
      </c>
      <c r="C56">
        <v>44</v>
      </c>
      <c r="D56">
        <f>0</f>
        <v>0</v>
      </c>
      <c r="E56">
        <v>0</v>
      </c>
      <c r="F56">
        <f>0</f>
        <v>0</v>
      </c>
      <c r="G56">
        <f>0</f>
        <v>0</v>
      </c>
      <c r="H56">
        <v>0</v>
      </c>
      <c r="I56">
        <f>0</f>
        <v>0</v>
      </c>
      <c r="J56" s="3">
        <v>-0.78461517400000003</v>
      </c>
      <c r="K56">
        <f t="shared" si="11"/>
        <v>0.28572841215701866</v>
      </c>
      <c r="L56">
        <f t="shared" si="10"/>
        <v>7.6944289236802188E-4</v>
      </c>
      <c r="M56">
        <f t="shared" si="3"/>
        <v>-315.47312814098495</v>
      </c>
      <c r="N56">
        <f t="shared" si="9"/>
        <v>123.66480875634984</v>
      </c>
      <c r="O56" cm="1">
        <f t="array" ref="O56">EXP(SUMPRODUCT(TRANSPOSE(B$3:B$9),D56:J56))</f>
        <v>0.90274811015255307</v>
      </c>
      <c r="P56">
        <f t="shared" si="7"/>
        <v>68.800798710202756</v>
      </c>
      <c r="Q56" cm="1">
        <f t="array" ref="Q56">EXP(SUMPRODUCT(TRANSPOSE(F$3:F$9),D56:J56))</f>
        <v>1.0057322353486347</v>
      </c>
      <c r="R56">
        <f t="shared" si="8"/>
        <v>28915.325797412261</v>
      </c>
      <c r="S56" cm="1">
        <f t="array" ref="S56">EXP(SUMPRODUCT(TRANSPOSE(J$3:J$9),D56:J56))</f>
        <v>0.90045082935227372</v>
      </c>
      <c r="T56">
        <f t="shared" si="4"/>
        <v>38.472144618401096</v>
      </c>
      <c r="U56">
        <f t="shared" si="5"/>
        <v>0.12563307685452055</v>
      </c>
    </row>
    <row r="57" spans="1:21" x14ac:dyDescent="0.2">
      <c r="A57" s="1">
        <v>45315</v>
      </c>
      <c r="B57">
        <f t="shared" si="6"/>
        <v>41</v>
      </c>
      <c r="C57">
        <v>29</v>
      </c>
      <c r="D57">
        <f>0</f>
        <v>0</v>
      </c>
      <c r="E57">
        <v>0</v>
      </c>
      <c r="F57">
        <f>0</f>
        <v>0</v>
      </c>
      <c r="G57">
        <f>0</f>
        <v>0</v>
      </c>
      <c r="H57">
        <v>0</v>
      </c>
      <c r="I57">
        <f>0</f>
        <v>0</v>
      </c>
      <c r="J57" s="3">
        <v>-0.70699732800000004</v>
      </c>
      <c r="K57">
        <f t="shared" si="11"/>
        <v>0.28648523416369565</v>
      </c>
      <c r="L57">
        <f t="shared" si="10"/>
        <v>7.5682200667698263E-4</v>
      </c>
      <c r="M57">
        <f t="shared" si="3"/>
        <v>-208.40509139971928</v>
      </c>
      <c r="N57">
        <f t="shared" si="9"/>
        <v>126.46498574288246</v>
      </c>
      <c r="O57" cm="1">
        <f t="array" ref="O57">EXP(SUMPRODUCT(TRANSPOSE(B$3:B$9),D57:J57))</f>
        <v>0.91193136125658703</v>
      </c>
      <c r="P57">
        <f t="shared" si="7"/>
        <v>69.50108178995778</v>
      </c>
      <c r="Q57" cm="1">
        <f t="array" ref="Q57">EXP(SUMPRODUCT(TRANSPOSE(F$3:F$9),D57:J57))</f>
        <v>1.0051637140856662</v>
      </c>
      <c r="R57">
        <f t="shared" si="8"/>
        <v>30710.217565968949</v>
      </c>
      <c r="S57" cm="1">
        <f t="array" ref="S57">EXP(SUMPRODUCT(TRANSPOSE(J$3:J$9),D57:J57))</f>
        <v>0.9098400174808593</v>
      </c>
      <c r="T57">
        <f t="shared" si="4"/>
        <v>37.841100333849134</v>
      </c>
      <c r="U57">
        <f t="shared" si="5"/>
        <v>0.30486552875341844</v>
      </c>
    </row>
    <row r="58" spans="1:21" x14ac:dyDescent="0.2">
      <c r="A58" s="1">
        <v>45316</v>
      </c>
      <c r="B58">
        <f t="shared" si="6"/>
        <v>42</v>
      </c>
      <c r="C58">
        <v>31</v>
      </c>
      <c r="D58">
        <f>0</f>
        <v>0</v>
      </c>
      <c r="E58">
        <v>0</v>
      </c>
      <c r="F58">
        <f>0</f>
        <v>0</v>
      </c>
      <c r="G58">
        <f>0</f>
        <v>0</v>
      </c>
      <c r="H58">
        <v>0</v>
      </c>
      <c r="I58">
        <f>0</f>
        <v>0</v>
      </c>
      <c r="J58" s="3">
        <v>-0.70699732800000004</v>
      </c>
      <c r="K58">
        <f t="shared" si="11"/>
        <v>0.28723012064987147</v>
      </c>
      <c r="L58">
        <f t="shared" si="10"/>
        <v>7.4488648617582198E-4</v>
      </c>
      <c r="M58">
        <f t="shared" si="3"/>
        <v>-223.2706402810349</v>
      </c>
      <c r="N58">
        <f t="shared" si="9"/>
        <v>129.28188487296157</v>
      </c>
      <c r="O58" cm="1">
        <f t="array" ref="O58">EXP(SUMPRODUCT(TRANSPOSE(B$3:B$9),D58:J58))</f>
        <v>0.91193136125658703</v>
      </c>
      <c r="P58">
        <f t="shared" si="7"/>
        <v>70.200064000110729</v>
      </c>
      <c r="Q58" cm="1">
        <f t="array" ref="Q58">EXP(SUMPRODUCT(TRANSPOSE(F$3:F$9),D58:J58))</f>
        <v>1.0051637140856662</v>
      </c>
      <c r="R58">
        <f t="shared" si="8"/>
        <v>32584.485248936653</v>
      </c>
      <c r="S58" cm="1">
        <f t="array" ref="S58">EXP(SUMPRODUCT(TRANSPOSE(J$3:J$9),D58:J58))</f>
        <v>0.9098400174808593</v>
      </c>
      <c r="T58">
        <f t="shared" si="4"/>
        <v>37.2443243087911</v>
      </c>
      <c r="U58">
        <f t="shared" si="5"/>
        <v>0.20142981641261612</v>
      </c>
    </row>
    <row r="59" spans="1:21" x14ac:dyDescent="0.2">
      <c r="A59" s="1">
        <v>45317</v>
      </c>
      <c r="B59">
        <f t="shared" si="6"/>
        <v>43</v>
      </c>
      <c r="C59">
        <v>102</v>
      </c>
      <c r="D59">
        <f>0</f>
        <v>0</v>
      </c>
      <c r="E59">
        <f>1</f>
        <v>1</v>
      </c>
      <c r="F59">
        <f>0</f>
        <v>0</v>
      </c>
      <c r="G59">
        <f>0</f>
        <v>0</v>
      </c>
      <c r="H59">
        <v>0</v>
      </c>
      <c r="I59">
        <f>0</f>
        <v>0</v>
      </c>
      <c r="J59" s="3">
        <v>-0.16367241299999999</v>
      </c>
      <c r="K59">
        <f t="shared" si="11"/>
        <v>0.28907156242040416</v>
      </c>
      <c r="L59">
        <f t="shared" si="10"/>
        <v>1.8414417705326924E-3</v>
      </c>
      <c r="M59">
        <f t="shared" si="3"/>
        <v>-642.31505721160204</v>
      </c>
      <c r="N59">
        <f t="shared" si="9"/>
        <v>131.68907524442693</v>
      </c>
      <c r="O59" cm="1">
        <f t="array" ref="O59">EXP(SUMPRODUCT(TRANSPOSE(B$3:B$9),D59:J59))</f>
        <v>0.77477760140402685</v>
      </c>
      <c r="P59">
        <f t="shared" si="7"/>
        <v>71.971301471339174</v>
      </c>
      <c r="Q59" cm="1">
        <f t="array" ref="Q59">EXP(SUMPRODUCT(TRANSPOSE(F$3:F$9),D59:J59))</f>
        <v>2.5517360618059701</v>
      </c>
      <c r="R59">
        <f t="shared" si="8"/>
        <v>34252.807744525177</v>
      </c>
      <c r="S59" cm="1">
        <f t="array" ref="S59">EXP(SUMPRODUCT(TRANSPOSE(J$3:J$9),D59:J59))</f>
        <v>0.77636785020419841</v>
      </c>
      <c r="T59">
        <f t="shared" si="4"/>
        <v>92.072088526634616</v>
      </c>
      <c r="U59">
        <f t="shared" si="5"/>
        <v>9.7332465425150824E-2</v>
      </c>
    </row>
    <row r="60" spans="1:21" x14ac:dyDescent="0.2">
      <c r="A60" s="1">
        <v>45318</v>
      </c>
      <c r="B60">
        <f t="shared" si="6"/>
        <v>44</v>
      </c>
      <c r="C60">
        <v>215</v>
      </c>
      <c r="D60">
        <f>0</f>
        <v>0</v>
      </c>
      <c r="E60" s="3">
        <f>0</f>
        <v>0</v>
      </c>
      <c r="F60">
        <f>1</f>
        <v>1</v>
      </c>
      <c r="G60">
        <f>0</f>
        <v>0</v>
      </c>
      <c r="H60">
        <v>0</v>
      </c>
      <c r="I60">
        <f>0</f>
        <v>0</v>
      </c>
      <c r="J60" s="3">
        <v>-0.24129025800000001</v>
      </c>
      <c r="K60">
        <f t="shared" si="11"/>
        <v>0.2929489897271233</v>
      </c>
      <c r="L60">
        <f t="shared" si="10"/>
        <v>3.8774273067191389E-3</v>
      </c>
      <c r="M60">
        <f t="shared" si="3"/>
        <v>-1193.8054332683641</v>
      </c>
      <c r="N60">
        <f t="shared" si="9"/>
        <v>131.69022551735659</v>
      </c>
      <c r="O60" cm="1">
        <f t="array" ref="O60">EXP(SUMPRODUCT(TRANSPOSE(B$3:B$9),D60:J60))</f>
        <v>3.6813066456183171E-4</v>
      </c>
      <c r="P60">
        <f t="shared" si="7"/>
        <v>75.920356836153317</v>
      </c>
      <c r="Q60" cm="1">
        <f t="array" ref="Q60">EXP(SUMPRODUCT(TRANSPOSE(F$3:F$9),D60:J60))</f>
        <v>5.6993079922197269</v>
      </c>
      <c r="R60">
        <f t="shared" si="8"/>
        <v>34292.489850538455</v>
      </c>
      <c r="S60" cm="1">
        <f t="array" ref="S60">EXP(SUMPRODUCT(TRANSPOSE(J$3:J$9),D60:J60))</f>
        <v>1.7719971800078841E-2</v>
      </c>
      <c r="T60">
        <f t="shared" si="4"/>
        <v>193.87136533595694</v>
      </c>
      <c r="U60">
        <f t="shared" si="5"/>
        <v>9.8272719367642147E-2</v>
      </c>
    </row>
    <row r="61" spans="1:21" x14ac:dyDescent="0.2">
      <c r="A61" s="1">
        <v>45319</v>
      </c>
      <c r="B61">
        <f t="shared" si="6"/>
        <v>45</v>
      </c>
      <c r="C61">
        <v>110</v>
      </c>
      <c r="D61">
        <f>0</f>
        <v>0</v>
      </c>
      <c r="E61">
        <v>0</v>
      </c>
      <c r="F61">
        <f>0</f>
        <v>0</v>
      </c>
      <c r="G61">
        <f>1</f>
        <v>1</v>
      </c>
      <c r="H61">
        <v>0</v>
      </c>
      <c r="I61">
        <f>0</f>
        <v>0</v>
      </c>
      <c r="J61" s="3">
        <v>-8.6054566999999998E-2</v>
      </c>
      <c r="K61">
        <f t="shared" si="11"/>
        <v>0.2953194002617297</v>
      </c>
      <c r="L61">
        <f t="shared" si="10"/>
        <v>2.3704105346064042E-3</v>
      </c>
      <c r="M61">
        <f t="shared" si="3"/>
        <v>-664.91613292315981</v>
      </c>
      <c r="N61">
        <f t="shared" si="9"/>
        <v>139.03946141654657</v>
      </c>
      <c r="O61" cm="1">
        <f t="array" ref="O61">EXP(SUMPRODUCT(TRANSPOSE(B$3:B$9),D61:J61))</f>
        <v>2.3390192861780044</v>
      </c>
      <c r="P61">
        <f t="shared" si="7"/>
        <v>78.498304692192463</v>
      </c>
      <c r="Q61" cm="1">
        <f t="array" ref="Q61">EXP(SUMPRODUCT(TRANSPOSE(F$3:F$9),D61:J61))</f>
        <v>3.7269663865237574</v>
      </c>
      <c r="R61">
        <f t="shared" si="8"/>
        <v>39861.046560915449</v>
      </c>
      <c r="S61" cm="1">
        <f t="array" ref="S61">EXP(SUMPRODUCT(TRANSPOSE(J$3:J$9),D61:J61))</f>
        <v>2.3883556599079401</v>
      </c>
      <c r="T61">
        <f t="shared" si="4"/>
        <v>118.52052673032021</v>
      </c>
      <c r="U61">
        <f t="shared" si="5"/>
        <v>7.7459333912001938E-2</v>
      </c>
    </row>
    <row r="62" spans="1:21" x14ac:dyDescent="0.2">
      <c r="A62" s="1">
        <v>45320</v>
      </c>
      <c r="B62">
        <f t="shared" si="6"/>
        <v>46</v>
      </c>
      <c r="C62">
        <v>24</v>
      </c>
      <c r="D62">
        <f>0</f>
        <v>0</v>
      </c>
      <c r="E62">
        <v>0</v>
      </c>
      <c r="F62">
        <f>0</f>
        <v>0</v>
      </c>
      <c r="G62">
        <f>0</f>
        <v>0</v>
      </c>
      <c r="H62">
        <v>0</v>
      </c>
      <c r="I62">
        <f>0</f>
        <v>0</v>
      </c>
      <c r="J62" s="3">
        <v>-0.551761638</v>
      </c>
      <c r="K62">
        <f t="shared" si="11"/>
        <v>0.29593625290693593</v>
      </c>
      <c r="L62">
        <f t="shared" si="10"/>
        <v>6.1685264520622285E-4</v>
      </c>
      <c r="M62">
        <f t="shared" si="3"/>
        <v>-177.38112929297461</v>
      </c>
      <c r="N62">
        <f t="shared" si="9"/>
        <v>141.97926010454836</v>
      </c>
      <c r="O62" cm="1">
        <f t="array" ref="O62">EXP(SUMPRODUCT(TRANSPOSE(B$3:B$9),D62:J62))</f>
        <v>0.93057906478002184</v>
      </c>
      <c r="P62">
        <f t="shared" si="7"/>
        <v>79.191616506354606</v>
      </c>
      <c r="Q62" cm="1">
        <f t="array" ref="Q62">EXP(SUMPRODUCT(TRANSPOSE(F$3:F$9),D62:J62))</f>
        <v>1.0040276355153919</v>
      </c>
      <c r="R62">
        <f t="shared" si="8"/>
        <v>42113.944636066386</v>
      </c>
      <c r="S62" cm="1">
        <f t="array" ref="S62">EXP(SUMPRODUCT(TRANSPOSE(J$3:J$9),D62:J62))</f>
        <v>0.92891312339874388</v>
      </c>
      <c r="T62">
        <f t="shared" si="4"/>
        <v>30.842632260311142</v>
      </c>
      <c r="U62">
        <f t="shared" si="5"/>
        <v>0.28510967751296423</v>
      </c>
    </row>
    <row r="63" spans="1:21" x14ac:dyDescent="0.2">
      <c r="A63" s="1">
        <v>45321</v>
      </c>
      <c r="B63">
        <f t="shared" si="6"/>
        <v>47</v>
      </c>
      <c r="C63">
        <v>37</v>
      </c>
      <c r="D63">
        <f>0</f>
        <v>0</v>
      </c>
      <c r="E63">
        <v>0</v>
      </c>
      <c r="F63">
        <f>0</f>
        <v>0</v>
      </c>
      <c r="G63">
        <f>0</f>
        <v>0</v>
      </c>
      <c r="H63">
        <v>0</v>
      </c>
      <c r="I63">
        <f>0</f>
        <v>0</v>
      </c>
      <c r="J63" s="3">
        <v>-0.78461517400000003</v>
      </c>
      <c r="K63">
        <f t="shared" si="11"/>
        <v>0.29654460811691047</v>
      </c>
      <c r="L63">
        <f t="shared" si="10"/>
        <v>6.0835520997454262E-4</v>
      </c>
      <c r="M63">
        <f t="shared" si="3"/>
        <v>-273.97580992743502</v>
      </c>
      <c r="N63">
        <f t="shared" si="9"/>
        <v>144.84631235238601</v>
      </c>
      <c r="O63" cm="1">
        <f t="array" ref="O63">EXP(SUMPRODUCT(TRANSPOSE(B$3:B$9),D63:J63))</f>
        <v>0.90274811015255307</v>
      </c>
      <c r="P63">
        <f t="shared" si="7"/>
        <v>79.88495542983155</v>
      </c>
      <c r="Q63" cm="1">
        <f t="array" ref="Q63">EXP(SUMPRODUCT(TRANSPOSE(F$3:F$9),D63:J63))</f>
        <v>1.0057322353486347</v>
      </c>
      <c r="R63">
        <f t="shared" si="8"/>
        <v>44383.689305800654</v>
      </c>
      <c r="S63" cm="1">
        <f t="array" ref="S63">EXP(SUMPRODUCT(TRANSPOSE(J$3:J$9),D63:J63))</f>
        <v>0.90045082935227372</v>
      </c>
      <c r="T63">
        <f t="shared" si="4"/>
        <v>30.41776049872713</v>
      </c>
      <c r="U63">
        <f t="shared" si="5"/>
        <v>0.17789836489926675</v>
      </c>
    </row>
    <row r="64" spans="1:21" x14ac:dyDescent="0.2">
      <c r="A64" s="1">
        <v>45322</v>
      </c>
      <c r="B64">
        <f t="shared" si="6"/>
        <v>48</v>
      </c>
      <c r="C64">
        <v>23</v>
      </c>
      <c r="D64">
        <f>0</f>
        <v>0</v>
      </c>
      <c r="E64">
        <v>0</v>
      </c>
      <c r="F64">
        <f>0</f>
        <v>0</v>
      </c>
      <c r="G64">
        <f>0</f>
        <v>0</v>
      </c>
      <c r="H64">
        <v>0</v>
      </c>
      <c r="I64">
        <f>0</f>
        <v>0</v>
      </c>
      <c r="J64" s="3">
        <v>-0.86223301900000004</v>
      </c>
      <c r="K64">
        <f t="shared" si="11"/>
        <v>0.29714393020164093</v>
      </c>
      <c r="L64">
        <f t="shared" si="10"/>
        <v>5.9932208473045812E-4</v>
      </c>
      <c r="M64">
        <f t="shared" si="3"/>
        <v>-170.65336220695349</v>
      </c>
      <c r="N64">
        <f t="shared" si="9"/>
        <v>147.69927251175773</v>
      </c>
      <c r="O64" cm="1">
        <f t="array" ref="O64">EXP(SUMPRODUCT(TRANSPOSE(B$3:B$9),D64:J64))</f>
        <v>0.89365733553380133</v>
      </c>
      <c r="P64">
        <f t="shared" si="7"/>
        <v>80.577562216822713</v>
      </c>
      <c r="Q64" cm="1">
        <f t="array" ref="Q64">EXP(SUMPRODUCT(TRANSPOSE(F$3:F$9),D64:J64))</f>
        <v>1.0063010781602757</v>
      </c>
      <c r="R64">
        <f t="shared" si="8"/>
        <v>46716.428191411593</v>
      </c>
      <c r="S64" cm="1">
        <f t="array" ref="S64">EXP(SUMPRODUCT(TRANSPOSE(J$3:J$9),D64:J64))</f>
        <v>0.89115853404042611</v>
      </c>
      <c r="T64">
        <f t="shared" si="4"/>
        <v>29.966104236522906</v>
      </c>
      <c r="U64">
        <f t="shared" si="5"/>
        <v>0.30287409724012632</v>
      </c>
    </row>
    <row r="65" spans="1:21" x14ac:dyDescent="0.2">
      <c r="A65" s="1">
        <v>45323</v>
      </c>
      <c r="B65">
        <f t="shared" si="6"/>
        <v>49</v>
      </c>
      <c r="C65">
        <v>22</v>
      </c>
      <c r="D65">
        <f>0</f>
        <v>0</v>
      </c>
      <c r="E65">
        <v>0</v>
      </c>
      <c r="F65">
        <f>0</f>
        <v>0</v>
      </c>
      <c r="G65">
        <f>0</f>
        <v>0</v>
      </c>
      <c r="H65">
        <v>0</v>
      </c>
      <c r="I65">
        <f>0</f>
        <v>0</v>
      </c>
      <c r="J65" s="3">
        <v>-0.86223301900000004</v>
      </c>
      <c r="K65">
        <f t="shared" si="11"/>
        <v>0.29773405031633371</v>
      </c>
      <c r="L65">
        <f t="shared" si="10"/>
        <v>5.9012011469278258E-4</v>
      </c>
      <c r="M65">
        <f t="shared" si="3"/>
        <v>-163.574058066318</v>
      </c>
      <c r="N65">
        <f t="shared" si="9"/>
        <v>150.56677874597742</v>
      </c>
      <c r="O65" cm="1">
        <f t="array" ref="O65">EXP(SUMPRODUCT(TRANSPOSE(B$3:B$9),D65:J65))</f>
        <v>0.89365733553380133</v>
      </c>
      <c r="P65">
        <f t="shared" si="7"/>
        <v>81.26906990616861</v>
      </c>
      <c r="Q65" cm="1">
        <f t="array" ref="Q65">EXP(SUMPRODUCT(TRANSPOSE(F$3:F$9),D65:J65))</f>
        <v>1.0063010781602757</v>
      </c>
      <c r="R65">
        <f t="shared" si="8"/>
        <v>49137.00425514541</v>
      </c>
      <c r="S65" cm="1">
        <f t="array" ref="S65">EXP(SUMPRODUCT(TRANSPOSE(J$3:J$9),D65:J65))</f>
        <v>0.89115853404042611</v>
      </c>
      <c r="T65">
        <f t="shared" si="4"/>
        <v>29.506005734639128</v>
      </c>
      <c r="U65">
        <f t="shared" si="5"/>
        <v>0.34118207884723312</v>
      </c>
    </row>
    <row r="66" spans="1:21" x14ac:dyDescent="0.2">
      <c r="A66" s="1">
        <v>45324</v>
      </c>
      <c r="B66">
        <f t="shared" si="6"/>
        <v>50</v>
      </c>
      <c r="C66">
        <v>78</v>
      </c>
      <c r="D66">
        <f>0</f>
        <v>0</v>
      </c>
      <c r="E66">
        <f>1</f>
        <v>1</v>
      </c>
      <c r="F66">
        <f>0</f>
        <v>0</v>
      </c>
      <c r="G66">
        <f>0</f>
        <v>0</v>
      </c>
      <c r="H66">
        <v>0</v>
      </c>
      <c r="I66">
        <f>0</f>
        <v>0</v>
      </c>
      <c r="J66" s="3">
        <v>-0.78461517400000003</v>
      </c>
      <c r="K66">
        <f t="shared" si="11"/>
        <v>0.29919852277714387</v>
      </c>
      <c r="L66">
        <f t="shared" si="10"/>
        <v>1.4644724608101622E-3</v>
      </c>
      <c r="M66">
        <f t="shared" si="3"/>
        <v>-509.04829531709487</v>
      </c>
      <c r="N66">
        <f t="shared" si="9"/>
        <v>152.87092201675588</v>
      </c>
      <c r="O66" cm="1">
        <f t="array" ref="O66">EXP(SUMPRODUCT(TRANSPOSE(B$3:B$9),D66:J66))</f>
        <v>0.71451697376320533</v>
      </c>
      <c r="P66">
        <f t="shared" si="7"/>
        <v>83.027777821613128</v>
      </c>
      <c r="Q66" cm="1">
        <f t="array" ref="Q66">EXP(SUMPRODUCT(TRANSPOSE(F$3:F$9),D66:J66))</f>
        <v>2.5633050531169599</v>
      </c>
      <c r="R66">
        <f t="shared" si="8"/>
        <v>51149.412308668616</v>
      </c>
      <c r="S66" cm="1">
        <f t="array" ref="S66">EXP(SUMPRODUCT(TRANSPOSE(J$3:J$9),D66:J66))</f>
        <v>0.71454121908236401</v>
      </c>
      <c r="T66">
        <f t="shared" si="4"/>
        <v>73.223623040508116</v>
      </c>
      <c r="U66">
        <f t="shared" si="5"/>
        <v>6.1235602044767745E-2</v>
      </c>
    </row>
    <row r="67" spans="1:21" x14ac:dyDescent="0.2">
      <c r="A67" s="1">
        <v>45325</v>
      </c>
      <c r="B67">
        <f t="shared" si="6"/>
        <v>51</v>
      </c>
      <c r="C67">
        <v>172</v>
      </c>
      <c r="D67">
        <f>0</f>
        <v>0</v>
      </c>
      <c r="E67" s="3">
        <f>0</f>
        <v>0</v>
      </c>
      <c r="F67">
        <f>1</f>
        <v>1</v>
      </c>
      <c r="G67">
        <f>0</f>
        <v>0</v>
      </c>
      <c r="H67">
        <v>0</v>
      </c>
      <c r="I67">
        <f>0</f>
        <v>0</v>
      </c>
      <c r="J67" s="3">
        <v>-8.4367220000000007E-3</v>
      </c>
      <c r="K67">
        <f t="shared" si="11"/>
        <v>0.30226577029379786</v>
      </c>
      <c r="L67">
        <f t="shared" si="10"/>
        <v>3.0672475166539925E-3</v>
      </c>
      <c r="M67">
        <f t="shared" si="3"/>
        <v>-995.35964735527978</v>
      </c>
      <c r="N67">
        <f t="shared" si="9"/>
        <v>152.87215173586372</v>
      </c>
      <c r="O67" cm="1">
        <f t="array" ref="O67">EXP(SUMPRODUCT(TRANSPOSE(B$3:B$9),D67:J67))</f>
        <v>3.7947981911245051E-4</v>
      </c>
      <c r="P67">
        <f t="shared" si="7"/>
        <v>86.925552338704833</v>
      </c>
      <c r="Q67" cm="1">
        <f t="array" ref="Q67">EXP(SUMPRODUCT(TRANSPOSE(F$3:F$9),D67:J67))</f>
        <v>5.6896483242567433</v>
      </c>
      <c r="R67">
        <f t="shared" si="8"/>
        <v>51202.755300966761</v>
      </c>
      <c r="S67" cm="1">
        <f t="array" ref="S67">EXP(SUMPRODUCT(TRANSPOSE(J$3:J$9),D67:J67))</f>
        <v>1.8280081282383179E-2</v>
      </c>
      <c r="T67">
        <f t="shared" si="4"/>
        <v>153.36237583269963</v>
      </c>
      <c r="U67">
        <f t="shared" si="5"/>
        <v>0.10835828004244404</v>
      </c>
    </row>
    <row r="68" spans="1:21" x14ac:dyDescent="0.2">
      <c r="A68" s="1">
        <v>45326</v>
      </c>
      <c r="B68">
        <f t="shared" si="6"/>
        <v>52</v>
      </c>
      <c r="C68">
        <v>104</v>
      </c>
      <c r="D68">
        <f>0</f>
        <v>0</v>
      </c>
      <c r="E68">
        <v>0</v>
      </c>
      <c r="F68">
        <f>0</f>
        <v>0</v>
      </c>
      <c r="G68">
        <f>1</f>
        <v>1</v>
      </c>
      <c r="H68">
        <v>0</v>
      </c>
      <c r="I68">
        <f>0</f>
        <v>0</v>
      </c>
      <c r="J68" s="3">
        <v>0.22441681299999999</v>
      </c>
      <c r="K68">
        <f t="shared" si="11"/>
        <v>0.30414189219685861</v>
      </c>
      <c r="L68">
        <f t="shared" si="10"/>
        <v>1.8761219030607457E-3</v>
      </c>
      <c r="M68">
        <f t="shared" si="3"/>
        <v>-652.96903882076538</v>
      </c>
      <c r="N68">
        <f t="shared" si="9"/>
        <v>160.80286083100481</v>
      </c>
      <c r="O68" cm="1">
        <f t="array" ref="O68">EXP(SUMPRODUCT(TRANSPOSE(B$3:B$9),D68:J68))</f>
        <v>2.4356565911809773</v>
      </c>
      <c r="P68">
        <f t="shared" si="7"/>
        <v>89.469190556716867</v>
      </c>
      <c r="Q68" cm="1">
        <f t="array" ref="Q68">EXP(SUMPRODUCT(TRANSPOSE(F$3:F$9),D68:J68))</f>
        <v>3.7185463972424166</v>
      </c>
      <c r="R68">
        <f t="shared" si="8"/>
        <v>58724.640483475487</v>
      </c>
      <c r="S68" cm="1">
        <f t="array" ref="S68">EXP(SUMPRODUCT(TRANSPOSE(J$3:J$9),D68:J68))</f>
        <v>2.4895401107554331</v>
      </c>
      <c r="T68">
        <f t="shared" si="4"/>
        <v>93.80609515303729</v>
      </c>
      <c r="U68">
        <f t="shared" si="5"/>
        <v>9.8018315836179898E-2</v>
      </c>
    </row>
    <row r="69" spans="1:21" x14ac:dyDescent="0.2">
      <c r="A69" s="1">
        <v>45327</v>
      </c>
      <c r="B69">
        <f t="shared" si="6"/>
        <v>53</v>
      </c>
      <c r="C69">
        <v>17</v>
      </c>
      <c r="D69">
        <f>0</f>
        <v>0</v>
      </c>
      <c r="E69">
        <v>0</v>
      </c>
      <c r="F69">
        <f>0</f>
        <v>0</v>
      </c>
      <c r="G69">
        <f>0</f>
        <v>0</v>
      </c>
      <c r="H69">
        <v>0</v>
      </c>
      <c r="I69">
        <f>0</f>
        <v>0</v>
      </c>
      <c r="J69" s="3">
        <v>-0.47414379299999998</v>
      </c>
      <c r="K69">
        <f t="shared" si="11"/>
        <v>0.30463126499984322</v>
      </c>
      <c r="L69">
        <f t="shared" si="10"/>
        <v>4.8937280298461117E-4</v>
      </c>
      <c r="M69">
        <f t="shared" si="3"/>
        <v>-129.58056167122805</v>
      </c>
      <c r="N69">
        <f t="shared" si="9"/>
        <v>163.87813296226759</v>
      </c>
      <c r="O69" cm="1">
        <f t="array" ref="O69">EXP(SUMPRODUCT(TRANSPOSE(B$3:B$9),D69:J69))</f>
        <v>0.94004542756413179</v>
      </c>
      <c r="P69">
        <f t="shared" si="7"/>
        <v>90.15459287622464</v>
      </c>
      <c r="Q69" cm="1">
        <f t="array" ref="Q69">EXP(SUMPRODUCT(TRANSPOSE(F$3:F$9),D69:J69))</f>
        <v>1.0034600778375287</v>
      </c>
      <c r="R69">
        <f t="shared" si="8"/>
        <v>61658.946974032457</v>
      </c>
      <c r="S69" cm="1">
        <f t="array" ref="S69">EXP(SUMPRODUCT(TRANSPOSE(J$3:J$9),D69:J69))</f>
        <v>0.9385990936632449</v>
      </c>
      <c r="T69">
        <f t="shared" si="4"/>
        <v>24.468640149230559</v>
      </c>
      <c r="U69">
        <f t="shared" si="5"/>
        <v>0.43933177348415053</v>
      </c>
    </row>
    <row r="70" spans="1:21" x14ac:dyDescent="0.2">
      <c r="A70" s="1">
        <v>45328</v>
      </c>
      <c r="B70">
        <f t="shared" si="6"/>
        <v>54</v>
      </c>
      <c r="C70">
        <v>29</v>
      </c>
      <c r="D70">
        <f>0</f>
        <v>0</v>
      </c>
      <c r="E70">
        <v>0</v>
      </c>
      <c r="F70">
        <f>0</f>
        <v>0</v>
      </c>
      <c r="G70">
        <f>0</f>
        <v>0</v>
      </c>
      <c r="H70">
        <v>0</v>
      </c>
      <c r="I70">
        <f>0</f>
        <v>0</v>
      </c>
      <c r="J70" s="3">
        <v>-0.78461517400000003</v>
      </c>
      <c r="K70">
        <f t="shared" si="11"/>
        <v>0.30511434921239899</v>
      </c>
      <c r="L70">
        <f t="shared" si="10"/>
        <v>4.8308421255577327E-4</v>
      </c>
      <c r="M70">
        <f t="shared" si="3"/>
        <v>-221.424267425365</v>
      </c>
      <c r="N70">
        <f t="shared" si="9"/>
        <v>166.84502385659079</v>
      </c>
      <c r="O70" cm="1">
        <f t="array" ref="O70">EXP(SUMPRODUCT(TRANSPOSE(B$3:B$9),D70:J70))</f>
        <v>0.90274811015255307</v>
      </c>
      <c r="P70">
        <f t="shared" si="7"/>
        <v>90.840559821730437</v>
      </c>
      <c r="Q70" cm="1">
        <f t="array" ref="Q70">EXP(SUMPRODUCT(TRANSPOSE(F$3:F$9),D70:J70))</f>
        <v>1.0057322353486347</v>
      </c>
      <c r="R70">
        <f t="shared" si="8"/>
        <v>64569.821822503938</v>
      </c>
      <c r="S70" cm="1">
        <f t="array" ref="S70">EXP(SUMPRODUCT(TRANSPOSE(J$3:J$9),D70:J70))</f>
        <v>0.90045082935227372</v>
      </c>
      <c r="T70">
        <f t="shared" si="4"/>
        <v>24.154210627788665</v>
      </c>
      <c r="U70">
        <f t="shared" si="5"/>
        <v>0.16709618524866673</v>
      </c>
    </row>
    <row r="71" spans="1:21" x14ac:dyDescent="0.2">
      <c r="A71" s="1">
        <v>45329</v>
      </c>
      <c r="B71">
        <f t="shared" si="6"/>
        <v>55</v>
      </c>
      <c r="C71">
        <v>18</v>
      </c>
      <c r="D71">
        <f>0</f>
        <v>0</v>
      </c>
      <c r="E71">
        <v>0</v>
      </c>
      <c r="F71">
        <f>0</f>
        <v>0</v>
      </c>
      <c r="G71">
        <f>0</f>
        <v>0</v>
      </c>
      <c r="H71">
        <v>0</v>
      </c>
      <c r="I71">
        <f>0</f>
        <v>0</v>
      </c>
      <c r="J71" s="3">
        <v>-0.86223301900000004</v>
      </c>
      <c r="K71">
        <f t="shared" si="11"/>
        <v>0.30559043015049014</v>
      </c>
      <c r="L71">
        <f t="shared" si="10"/>
        <v>4.7608093809115015E-4</v>
      </c>
      <c r="M71">
        <f t="shared" si="3"/>
        <v>-137.69860824325906</v>
      </c>
      <c r="N71">
        <f t="shared" si="9"/>
        <v>169.79534466904883</v>
      </c>
      <c r="O71" cm="1">
        <f t="array" ref="O71">EXP(SUMPRODUCT(TRANSPOSE(B$3:B$9),D71:J71))</f>
        <v>0.89365733553380133</v>
      </c>
      <c r="P71">
        <f t="shared" si="7"/>
        <v>91.525946523486397</v>
      </c>
      <c r="Q71" cm="1">
        <f t="array" ref="Q71">EXP(SUMPRODUCT(TRANSPOSE(F$3:F$9),D71:J71))</f>
        <v>1.0063010781602757</v>
      </c>
      <c r="R71">
        <f t="shared" si="8"/>
        <v>67546.880946596299</v>
      </c>
      <c r="S71" cm="1">
        <f t="array" ref="S71">EXP(SUMPRODUCT(TRANSPOSE(J$3:J$9),D71:J71))</f>
        <v>0.89115853404042611</v>
      </c>
      <c r="T71">
        <f t="shared" si="4"/>
        <v>23.804046904557509</v>
      </c>
      <c r="U71">
        <f t="shared" si="5"/>
        <v>0.32244705025319498</v>
      </c>
    </row>
    <row r="72" spans="1:21" x14ac:dyDescent="0.2">
      <c r="A72" s="1">
        <v>45330</v>
      </c>
      <c r="B72">
        <f t="shared" si="6"/>
        <v>56</v>
      </c>
      <c r="C72">
        <v>17</v>
      </c>
      <c r="D72">
        <f>0</f>
        <v>0</v>
      </c>
      <c r="E72">
        <v>0</v>
      </c>
      <c r="F72">
        <f>0</f>
        <v>0</v>
      </c>
      <c r="G72">
        <f>0</f>
        <v>0</v>
      </c>
      <c r="H72">
        <v>0</v>
      </c>
      <c r="I72">
        <f>0</f>
        <v>0</v>
      </c>
      <c r="J72" s="3">
        <v>-0.86223301900000004</v>
      </c>
      <c r="K72">
        <f t="shared" si="11"/>
        <v>0.30605936335479955</v>
      </c>
      <c r="L72">
        <f t="shared" si="10"/>
        <v>4.6893320430940744E-4</v>
      </c>
      <c r="M72">
        <f t="shared" si="3"/>
        <v>-130.3058537599924</v>
      </c>
      <c r="N72">
        <f t="shared" si="9"/>
        <v>172.75878901091812</v>
      </c>
      <c r="O72" cm="1">
        <f t="array" ref="O72">EXP(SUMPRODUCT(TRANSPOSE(B$3:B$9),D72:J72))</f>
        <v>0.89365733553380133</v>
      </c>
      <c r="P72">
        <f t="shared" si="7"/>
        <v>92.210383933141188</v>
      </c>
      <c r="Q72" cm="1">
        <f t="array" ref="Q72">EXP(SUMPRODUCT(TRANSPOSE(F$3:F$9),D72:J72))</f>
        <v>1.0063010781602757</v>
      </c>
      <c r="R72">
        <f t="shared" si="8"/>
        <v>70621.540105682099</v>
      </c>
      <c r="S72" cm="1">
        <f t="array" ref="S72">EXP(SUMPRODUCT(TRANSPOSE(J$3:J$9),D72:J72))</f>
        <v>0.89115853404042611</v>
      </c>
      <c r="T72">
        <f t="shared" si="4"/>
        <v>23.446660215470374</v>
      </c>
      <c r="U72">
        <f t="shared" si="5"/>
        <v>0.37921530679237492</v>
      </c>
    </row>
    <row r="73" spans="1:21" x14ac:dyDescent="0.2">
      <c r="A73" s="1">
        <v>45331</v>
      </c>
      <c r="B73">
        <f t="shared" si="6"/>
        <v>57</v>
      </c>
      <c r="C73">
        <v>58</v>
      </c>
      <c r="D73">
        <f>0</f>
        <v>0</v>
      </c>
      <c r="E73">
        <f>1</f>
        <v>1</v>
      </c>
      <c r="F73">
        <f>0</f>
        <v>0</v>
      </c>
      <c r="G73">
        <f>0</f>
        <v>0</v>
      </c>
      <c r="H73">
        <v>0</v>
      </c>
      <c r="I73">
        <f>0</f>
        <v>0</v>
      </c>
      <c r="J73" s="3">
        <v>-0.78461517400000003</v>
      </c>
      <c r="K73">
        <f t="shared" si="11"/>
        <v>0.30722360593206538</v>
      </c>
      <c r="L73">
        <f t="shared" si="10"/>
        <v>1.1642425772658282E-3</v>
      </c>
      <c r="M73">
        <f t="shared" si="3"/>
        <v>-391.82970399698667</v>
      </c>
      <c r="N73">
        <f t="shared" si="9"/>
        <v>175.13853941384812</v>
      </c>
      <c r="O73" cm="1">
        <f t="array" ref="O73">EXP(SUMPRODUCT(TRANSPOSE(B$3:B$9),D73:J73))</f>
        <v>0.71451697376320533</v>
      </c>
      <c r="P73">
        <f t="shared" si="7"/>
        <v>93.951448631487835</v>
      </c>
      <c r="Q73" cm="1">
        <f t="array" ref="Q73">EXP(SUMPRODUCT(TRANSPOSE(F$3:F$9),D73:J73))</f>
        <v>2.5633050531169599</v>
      </c>
      <c r="R73">
        <f t="shared" si="8"/>
        <v>73166.193534760649</v>
      </c>
      <c r="S73" cm="1">
        <f t="array" ref="S73">EXP(SUMPRODUCT(TRANSPOSE(J$3:J$9),D73:J73))</f>
        <v>0.71454121908236401</v>
      </c>
      <c r="T73">
        <f t="shared" si="4"/>
        <v>58.212128863291412</v>
      </c>
      <c r="U73">
        <f t="shared" si="5"/>
        <v>3.6573941946795095E-3</v>
      </c>
    </row>
    <row r="74" spans="1:21" x14ac:dyDescent="0.2">
      <c r="A74" s="1">
        <v>45332</v>
      </c>
      <c r="B74">
        <f t="shared" si="6"/>
        <v>58</v>
      </c>
      <c r="C74">
        <v>126</v>
      </c>
      <c r="D74">
        <f>0</f>
        <v>0</v>
      </c>
      <c r="E74" s="3">
        <f>0</f>
        <v>0</v>
      </c>
      <c r="F74">
        <f>1</f>
        <v>1</v>
      </c>
      <c r="G74">
        <f>0</f>
        <v>0</v>
      </c>
      <c r="H74">
        <v>0</v>
      </c>
      <c r="I74">
        <f>0</f>
        <v>0</v>
      </c>
      <c r="J74" s="3">
        <v>-0.551761638</v>
      </c>
      <c r="K74">
        <f t="shared" si="11"/>
        <v>0.30967316489315544</v>
      </c>
      <c r="L74">
        <f t="shared" si="10"/>
        <v>2.4495589610900592E-3</v>
      </c>
      <c r="M74">
        <f t="shared" si="3"/>
        <v>-757.49275810050108</v>
      </c>
      <c r="N74">
        <f t="shared" si="9"/>
        <v>175.13972190661644</v>
      </c>
      <c r="O74" cm="1">
        <f t="array" ref="O74">EXP(SUMPRODUCT(TRANSPOSE(B$3:B$9),D74:J74))</f>
        <v>3.5352468297928069E-4</v>
      </c>
      <c r="P74">
        <f t="shared" si="7"/>
        <v>97.826149699804461</v>
      </c>
      <c r="Q74" cm="1">
        <f t="array" ref="Q74">EXP(SUMPRODUCT(TRANSPOSE(F$3:F$9),D74:J74))</f>
        <v>5.7122130650839891</v>
      </c>
      <c r="R74">
        <f t="shared" si="8"/>
        <v>73228.647814603188</v>
      </c>
      <c r="S74" cm="1">
        <f t="array" ref="S74">EXP(SUMPRODUCT(TRANSPOSE(J$3:J$9),D74:J74))</f>
        <v>1.6999764237293297E-2</v>
      </c>
      <c r="T74">
        <f t="shared" si="4"/>
        <v>122.47794805450296</v>
      </c>
      <c r="U74">
        <f t="shared" si="5"/>
        <v>2.7952793218230475E-2</v>
      </c>
    </row>
    <row r="75" spans="1:21" x14ac:dyDescent="0.2">
      <c r="A75" s="1">
        <v>45333</v>
      </c>
      <c r="B75">
        <f t="shared" si="6"/>
        <v>59</v>
      </c>
      <c r="C75">
        <v>46</v>
      </c>
      <c r="D75">
        <f>0</f>
        <v>0</v>
      </c>
      <c r="E75">
        <v>0</v>
      </c>
      <c r="F75">
        <f>0</f>
        <v>0</v>
      </c>
      <c r="G75">
        <f>1</f>
        <v>1</v>
      </c>
      <c r="H75">
        <v>0</v>
      </c>
      <c r="I75">
        <f>0</f>
        <v>0</v>
      </c>
      <c r="J75" s="3">
        <v>-0.39652594800000002</v>
      </c>
      <c r="K75">
        <f t="shared" si="11"/>
        <v>0.31117313573849409</v>
      </c>
      <c r="L75">
        <f t="shared" si="10"/>
        <v>1.4999708453386495E-3</v>
      </c>
      <c r="M75">
        <f t="shared" si="3"/>
        <v>-299.10624194517311</v>
      </c>
      <c r="N75">
        <f t="shared" si="9"/>
        <v>182.68470245492801</v>
      </c>
      <c r="O75" cm="1">
        <f t="array" ref="O75">EXP(SUMPRODUCT(TRANSPOSE(B$3:B$9),D75:J75))</f>
        <v>2.2462161702962096</v>
      </c>
      <c r="P75">
        <f t="shared" si="7"/>
        <v>100.35661714500411</v>
      </c>
      <c r="Q75" cm="1">
        <f t="array" ref="Q75">EXP(SUMPRODUCT(TRANSPOSE(F$3:F$9),D75:J75))</f>
        <v>3.7354054414057702</v>
      </c>
      <c r="R75">
        <f t="shared" si="8"/>
        <v>81907.91501926654</v>
      </c>
      <c r="S75" cm="1">
        <f t="array" ref="S75">EXP(SUMPRODUCT(TRANSPOSE(J$3:J$9),D75:J75))</f>
        <v>2.291283732609168</v>
      </c>
      <c r="T75">
        <f t="shared" si="4"/>
        <v>74.998542266932475</v>
      </c>
      <c r="U75">
        <f t="shared" si="5"/>
        <v>0.63040309275940165</v>
      </c>
    </row>
    <row r="76" spans="1:21" x14ac:dyDescent="0.2">
      <c r="A76" s="1">
        <v>45334</v>
      </c>
      <c r="B76">
        <f t="shared" si="6"/>
        <v>60</v>
      </c>
      <c r="C76">
        <v>17</v>
      </c>
      <c r="D76">
        <f>0</f>
        <v>0</v>
      </c>
      <c r="E76">
        <v>0</v>
      </c>
      <c r="F76">
        <f>0</f>
        <v>0</v>
      </c>
      <c r="G76">
        <f>0</f>
        <v>0</v>
      </c>
      <c r="H76">
        <v>0</v>
      </c>
      <c r="I76">
        <f>0</f>
        <v>0</v>
      </c>
      <c r="J76" s="3">
        <v>-0.70699732800000004</v>
      </c>
      <c r="K76">
        <f t="shared" si="11"/>
        <v>0.31156342849442803</v>
      </c>
      <c r="L76">
        <f t="shared" si="10"/>
        <v>3.9029275593394086E-4</v>
      </c>
      <c r="M76">
        <f t="shared" si="3"/>
        <v>-133.4264285514202</v>
      </c>
      <c r="N76">
        <f t="shared" si="9"/>
        <v>185.76055539046305</v>
      </c>
      <c r="O76" cm="1">
        <f t="array" ref="O76">EXP(SUMPRODUCT(TRANSPOSE(B$3:B$9),D76:J76))</f>
        <v>0.91193136125658703</v>
      </c>
      <c r="P76">
        <f t="shared" si="7"/>
        <v>101.03666376794669</v>
      </c>
      <c r="Q76" cm="1">
        <f t="array" ref="Q76">EXP(SUMPRODUCT(TRANSPOSE(F$3:F$9),D76:J76))</f>
        <v>1.0051637140856662</v>
      </c>
      <c r="R76">
        <f t="shared" si="8"/>
        <v>85459.554969923774</v>
      </c>
      <c r="S76" cm="1">
        <f t="array" ref="S76">EXP(SUMPRODUCT(TRANSPOSE(J$3:J$9),D76:J76))</f>
        <v>0.9098400174808593</v>
      </c>
      <c r="T76">
        <f t="shared" si="4"/>
        <v>19.514637796697045</v>
      </c>
      <c r="U76">
        <f t="shared" si="5"/>
        <v>0.1479198703939438</v>
      </c>
    </row>
    <row r="77" spans="1:21" x14ac:dyDescent="0.2">
      <c r="A77" s="1">
        <v>45335</v>
      </c>
      <c r="B77">
        <f t="shared" si="6"/>
        <v>61</v>
      </c>
      <c r="C77">
        <v>25</v>
      </c>
      <c r="D77">
        <f>0</f>
        <v>0</v>
      </c>
      <c r="E77">
        <v>0</v>
      </c>
      <c r="F77">
        <f>0</f>
        <v>0</v>
      </c>
      <c r="G77">
        <f>0</f>
        <v>0</v>
      </c>
      <c r="H77">
        <v>0</v>
      </c>
      <c r="I77">
        <f>0</f>
        <v>0</v>
      </c>
      <c r="J77" s="3">
        <v>-1.0174687090000001</v>
      </c>
      <c r="K77">
        <f t="shared" si="11"/>
        <v>0.31194881151422221</v>
      </c>
      <c r="L77">
        <f t="shared" si="10"/>
        <v>3.8538301979418321E-4</v>
      </c>
      <c r="M77">
        <f t="shared" si="3"/>
        <v>-196.53182154025214</v>
      </c>
      <c r="N77">
        <f t="shared" si="9"/>
        <v>188.72641236758389</v>
      </c>
      <c r="O77" cm="1">
        <f t="array" ref="O77">EXP(SUMPRODUCT(TRANSPOSE(B$3:B$9),D77:J77))</f>
        <v>0.87574949978368544</v>
      </c>
      <c r="P77">
        <f t="shared" si="7"/>
        <v>101.71738483433271</v>
      </c>
      <c r="Q77" cm="1">
        <f t="array" ref="Q77">EXP(SUMPRODUCT(TRANSPOSE(F$3:F$9),D77:J77))</f>
        <v>1.0074397291791344</v>
      </c>
      <c r="R77">
        <f t="shared" si="8"/>
        <v>88969.100258257706</v>
      </c>
      <c r="S77" cm="1">
        <f t="array" ref="S77">EXP(SUMPRODUCT(TRANSPOSE(J$3:J$9),D77:J77))</f>
        <v>0.87286063224398047</v>
      </c>
      <c r="T77">
        <f t="shared" si="4"/>
        <v>19.269150989709161</v>
      </c>
      <c r="U77">
        <f t="shared" si="5"/>
        <v>0.22923396041163357</v>
      </c>
    </row>
    <row r="78" spans="1:21" x14ac:dyDescent="0.2">
      <c r="A78" s="1">
        <v>45336</v>
      </c>
      <c r="B78">
        <f t="shared" si="6"/>
        <v>62</v>
      </c>
      <c r="C78">
        <v>35</v>
      </c>
      <c r="D78">
        <f>0</f>
        <v>0</v>
      </c>
      <c r="E78">
        <v>0</v>
      </c>
      <c r="F78">
        <f>0</f>
        <v>0</v>
      </c>
      <c r="G78">
        <f>0</f>
        <v>0</v>
      </c>
      <c r="H78">
        <v>1</v>
      </c>
      <c r="I78">
        <f>0</f>
        <v>0</v>
      </c>
      <c r="J78" s="3">
        <v>-0.86223301900000004</v>
      </c>
      <c r="K78">
        <f t="shared" si="11"/>
        <v>0.31330718251860357</v>
      </c>
      <c r="L78">
        <f t="shared" si="10"/>
        <v>1.3583710043813535E-3</v>
      </c>
      <c r="M78">
        <f t="shared" si="3"/>
        <v>-231.05141808192835</v>
      </c>
      <c r="N78">
        <f t="shared" si="9"/>
        <v>190.64617624633314</v>
      </c>
      <c r="O78" cm="1">
        <f t="array" ref="O78">EXP(SUMPRODUCT(TRANSPOSE(B$3:B$9),D78:J78))</f>
        <v>0.5645983268032353</v>
      </c>
      <c r="P78">
        <f t="shared" si="7"/>
        <v>104.19371356003606</v>
      </c>
      <c r="Q78" cm="1">
        <f t="array" ref="Q78">EXP(SUMPRODUCT(TRANSPOSE(F$3:F$9),D78:J78))</f>
        <v>3.669449375286852</v>
      </c>
      <c r="R78">
        <f t="shared" si="8"/>
        <v>91300.998796502725</v>
      </c>
      <c r="S78" cm="1">
        <f t="array" ref="S78">EXP(SUMPRODUCT(TRANSPOSE(J$3:J$9),D78:J78))</f>
        <v>0.56334207142677262</v>
      </c>
      <c r="T78">
        <f t="shared" si="4"/>
        <v>67.918550219067669</v>
      </c>
      <c r="U78">
        <f t="shared" si="5"/>
        <v>0.94053000625907623</v>
      </c>
    </row>
    <row r="79" spans="1:21" x14ac:dyDescent="0.2">
      <c r="A79" s="1">
        <v>45337</v>
      </c>
      <c r="B79">
        <f t="shared" si="6"/>
        <v>63</v>
      </c>
      <c r="C79">
        <v>15</v>
      </c>
      <c r="D79">
        <f>0</f>
        <v>0</v>
      </c>
      <c r="E79">
        <v>0</v>
      </c>
      <c r="F79">
        <f>0</f>
        <v>0</v>
      </c>
      <c r="G79">
        <f>0</f>
        <v>0</v>
      </c>
      <c r="H79">
        <v>0</v>
      </c>
      <c r="I79">
        <f>0</f>
        <v>0</v>
      </c>
      <c r="J79" s="3">
        <v>-0.86223301900000004</v>
      </c>
      <c r="K79">
        <f t="shared" si="11"/>
        <v>0.31366761756599393</v>
      </c>
      <c r="L79">
        <f t="shared" si="10"/>
        <v>3.604350473903617E-4</v>
      </c>
      <c r="M79">
        <f t="shared" si="3"/>
        <v>-118.92298186720417</v>
      </c>
      <c r="N79">
        <f t="shared" si="9"/>
        <v>193.69680348408062</v>
      </c>
      <c r="O79" cm="1">
        <f t="array" ref="O79">EXP(SUMPRODUCT(TRANSPOSE(B$3:B$9),D79:J79))</f>
        <v>0.89365733553380133</v>
      </c>
      <c r="P79">
        <f t="shared" si="7"/>
        <v>104.87198161821121</v>
      </c>
      <c r="Q79" cm="1">
        <f t="array" ref="Q79">EXP(SUMPRODUCT(TRANSPOSE(F$3:F$9),D79:J79))</f>
        <v>1.0063010781602757</v>
      </c>
      <c r="R79">
        <f t="shared" si="8"/>
        <v>95096.946470617273</v>
      </c>
      <c r="S79" cm="1">
        <f t="array" ref="S79">EXP(SUMPRODUCT(TRANSPOSE(J$3:J$9),D79:J79))</f>
        <v>0.89115853404042611</v>
      </c>
      <c r="T79">
        <f t="shared" si="4"/>
        <v>18.021752369518083</v>
      </c>
      <c r="U79">
        <f t="shared" si="5"/>
        <v>0.20145015796787219</v>
      </c>
    </row>
    <row r="80" spans="1:21" x14ac:dyDescent="0.2">
      <c r="A80" s="1">
        <v>45338</v>
      </c>
      <c r="B80">
        <f t="shared" si="6"/>
        <v>64</v>
      </c>
      <c r="C80">
        <v>57</v>
      </c>
      <c r="D80">
        <f>0</f>
        <v>0</v>
      </c>
      <c r="E80">
        <f>1</f>
        <v>1</v>
      </c>
      <c r="F80">
        <f>0</f>
        <v>0</v>
      </c>
      <c r="G80">
        <f>0</f>
        <v>0</v>
      </c>
      <c r="H80">
        <v>0</v>
      </c>
      <c r="I80">
        <f>0</f>
        <v>0</v>
      </c>
      <c r="J80" s="3">
        <v>-0.70699732800000004</v>
      </c>
      <c r="K80">
        <f t="shared" si="11"/>
        <v>0.31456231782187727</v>
      </c>
      <c r="L80">
        <f t="shared" si="10"/>
        <v>8.9470025588334057E-4</v>
      </c>
      <c r="M80">
        <f t="shared" si="3"/>
        <v>-400.08424290846835</v>
      </c>
      <c r="N80">
        <f t="shared" si="9"/>
        <v>196.17028676512268</v>
      </c>
      <c r="O80" cm="1">
        <f t="array" ref="O80">EXP(SUMPRODUCT(TRANSPOSE(B$3:B$9),D80:J80))</f>
        <v>0.72178543405059725</v>
      </c>
      <c r="P80">
        <f t="shared" si="7"/>
        <v>106.59663832496351</v>
      </c>
      <c r="Q80" cm="1">
        <f t="array" ref="Q80">EXP(SUMPRODUCT(TRANSPOSE(F$3:F$9),D80:J80))</f>
        <v>2.5618560656280915</v>
      </c>
      <c r="R80">
        <f t="shared" si="8"/>
        <v>98260.156872667052</v>
      </c>
      <c r="S80" cm="1">
        <f t="array" ref="S80">EXP(SUMPRODUCT(TRANSPOSE(J$3:J$9),D80:J80))</f>
        <v>0.72199188902779488</v>
      </c>
      <c r="T80">
        <f t="shared" si="4"/>
        <v>44.735012794167027</v>
      </c>
      <c r="U80">
        <f t="shared" si="5"/>
        <v>0.21517521413742058</v>
      </c>
    </row>
    <row r="81" spans="1:21" x14ac:dyDescent="0.2">
      <c r="A81" s="1">
        <v>45339</v>
      </c>
      <c r="B81">
        <f t="shared" si="6"/>
        <v>65</v>
      </c>
      <c r="C81">
        <v>114</v>
      </c>
      <c r="D81">
        <f>0</f>
        <v>0</v>
      </c>
      <c r="E81" s="3">
        <f>0</f>
        <v>0</v>
      </c>
      <c r="F81">
        <f>1</f>
        <v>1</v>
      </c>
      <c r="G81">
        <f>0</f>
        <v>0</v>
      </c>
      <c r="H81">
        <v>0</v>
      </c>
      <c r="I81">
        <f>0</f>
        <v>0</v>
      </c>
      <c r="J81" s="3">
        <v>-0.551761638</v>
      </c>
      <c r="K81">
        <f t="shared" si="11"/>
        <v>0.31644704382319205</v>
      </c>
      <c r="L81">
        <f t="shared" si="10"/>
        <v>1.8847260013147848E-3</v>
      </c>
      <c r="M81">
        <f t="shared" ref="M81:M108" si="12">C81*IFERROR(LN(L81),-10000)</f>
        <v>-715.23290216858959</v>
      </c>
      <c r="N81">
        <f t="shared" si="9"/>
        <v>196.17150288688163</v>
      </c>
      <c r="O81" cm="1">
        <f t="array" ref="O81">EXP(SUMPRODUCT(TRANSPOSE(B$3:B$9),D81:J81))</f>
        <v>3.5352468297928069E-4</v>
      </c>
      <c r="P81">
        <f t="shared" si="7"/>
        <v>110.43755648884216</v>
      </c>
      <c r="Q81" cm="1">
        <f t="array" ref="Q81">EXP(SUMPRODUCT(TRANSPOSE(F$3:F$9),D81:J81))</f>
        <v>5.7122130650839891</v>
      </c>
      <c r="R81">
        <f t="shared" si="8"/>
        <v>98336.730297342976</v>
      </c>
      <c r="S81" cm="1">
        <f t="array" ref="S81">EXP(SUMPRODUCT(TRANSPOSE(J$3:J$9),D81:J81))</f>
        <v>1.6999764237293297E-2</v>
      </c>
      <c r="T81">
        <f t="shared" si="4"/>
        <v>94.236300065739243</v>
      </c>
      <c r="U81">
        <f t="shared" si="5"/>
        <v>0.17336578889702417</v>
      </c>
    </row>
    <row r="82" spans="1:21" x14ac:dyDescent="0.2">
      <c r="A82" s="1">
        <v>45340</v>
      </c>
      <c r="B82">
        <f t="shared" si="6"/>
        <v>66</v>
      </c>
      <c r="C82">
        <v>93</v>
      </c>
      <c r="D82">
        <f>0</f>
        <v>0</v>
      </c>
      <c r="E82">
        <v>0</v>
      </c>
      <c r="F82">
        <f>0</f>
        <v>0</v>
      </c>
      <c r="G82">
        <f>1</f>
        <v>1</v>
      </c>
      <c r="H82">
        <v>0</v>
      </c>
      <c r="I82">
        <f>0</f>
        <v>0</v>
      </c>
      <c r="J82" s="3">
        <v>-0.39652594800000002</v>
      </c>
      <c r="K82">
        <f t="shared" si="11"/>
        <v>0.3176019522952192</v>
      </c>
      <c r="L82">
        <f t="shared" si="10"/>
        <v>1.1549084720271496E-3</v>
      </c>
      <c r="M82">
        <f t="shared" si="12"/>
        <v>-629.02727903263099</v>
      </c>
      <c r="N82">
        <f t="shared" si="9"/>
        <v>203.92753918761952</v>
      </c>
      <c r="O82" cm="1">
        <f t="array" ref="O82">EXP(SUMPRODUCT(TRANSPOSE(B$3:B$9),D82:J82))</f>
        <v>2.2462161702962096</v>
      </c>
      <c r="P82">
        <f t="shared" si="7"/>
        <v>112.94631628735964</v>
      </c>
      <c r="Q82" cm="1">
        <f t="array" ref="Q82">EXP(SUMPRODUCT(TRANSPOSE(F$3:F$9),D82:J82))</f>
        <v>3.7354054414057702</v>
      </c>
      <c r="R82">
        <f t="shared" si="8"/>
        <v>108943.13592457306</v>
      </c>
      <c r="S82" cm="1">
        <f t="array" ref="S82">EXP(SUMPRODUCT(TRANSPOSE(J$3:J$9),D82:J82))</f>
        <v>2.291283732609168</v>
      </c>
      <c r="T82">
        <f t="shared" ref="T82:T108" si="13">L82*50000</f>
        <v>57.74542360135748</v>
      </c>
      <c r="U82">
        <f t="shared" ref="U82:U108" si="14">ABS(T82-C82)/C82</f>
        <v>0.3790814666520701</v>
      </c>
    </row>
    <row r="83" spans="1:21" x14ac:dyDescent="0.2">
      <c r="A83" s="1">
        <v>45341</v>
      </c>
      <c r="B83">
        <f t="shared" ref="B83:B108" si="15">B82+1</f>
        <v>67</v>
      </c>
      <c r="C83">
        <v>85</v>
      </c>
      <c r="D83">
        <f>0</f>
        <v>0</v>
      </c>
      <c r="E83">
        <v>0</v>
      </c>
      <c r="F83">
        <f>0</f>
        <v>0</v>
      </c>
      <c r="G83">
        <f>0</f>
        <v>0</v>
      </c>
      <c r="H83">
        <v>1</v>
      </c>
      <c r="I83">
        <f>0</f>
        <v>0</v>
      </c>
      <c r="J83" s="3">
        <v>-0.551761638</v>
      </c>
      <c r="K83">
        <f t="shared" si="11"/>
        <v>0.3186776608239888</v>
      </c>
      <c r="L83">
        <f t="shared" si="10"/>
        <v>1.0757085287695922E-3</v>
      </c>
      <c r="M83">
        <f t="shared" si="12"/>
        <v>-580.95593772841767</v>
      </c>
      <c r="N83">
        <f t="shared" si="9"/>
        <v>205.96512719936118</v>
      </c>
      <c r="O83" cm="1">
        <f t="array" ref="O83">EXP(SUMPRODUCT(TRANSPOSE(B$3:B$9),D83:J83))</f>
        <v>0.58792488131827925</v>
      </c>
      <c r="P83">
        <f t="shared" ref="P83:P108" si="16">P82+(B83^F$2-B82^F$2)*Q83</f>
        <v>115.40237282728353</v>
      </c>
      <c r="Q83" cm="1">
        <f t="array" ref="Q83">EXP(SUMPRODUCT(TRANSPOSE(F$3:F$9),D83:J83))</f>
        <v>3.6611593288245436</v>
      </c>
      <c r="R83">
        <f t="shared" ref="R83:R108" si="17">R82+(B83^J$2-B82^J$2)*S83</f>
        <v>111735.39847765969</v>
      </c>
      <c r="S83" cm="1">
        <f t="array" ref="S83">EXP(SUMPRODUCT(TRANSPOSE(J$3:J$9),D83:J83))</f>
        <v>0.58720847427492973</v>
      </c>
      <c r="T83">
        <f t="shared" si="13"/>
        <v>53.785426438479611</v>
      </c>
      <c r="U83">
        <f t="shared" si="14"/>
        <v>0.36723027719435752</v>
      </c>
    </row>
    <row r="84" spans="1:21" x14ac:dyDescent="0.2">
      <c r="A84" s="1">
        <v>45342</v>
      </c>
      <c r="B84">
        <f t="shared" si="15"/>
        <v>68</v>
      </c>
      <c r="C84">
        <v>32</v>
      </c>
      <c r="D84">
        <f>0</f>
        <v>0</v>
      </c>
      <c r="E84">
        <v>0</v>
      </c>
      <c r="F84">
        <f>0</f>
        <v>0</v>
      </c>
      <c r="G84">
        <f>0</f>
        <v>0</v>
      </c>
      <c r="H84">
        <v>0</v>
      </c>
      <c r="I84">
        <f>0</f>
        <v>0</v>
      </c>
      <c r="J84" s="3">
        <v>-0.70699732800000004</v>
      </c>
      <c r="K84">
        <f t="shared" si="11"/>
        <v>0.31896351460126166</v>
      </c>
      <c r="L84">
        <f t="shared" si="10"/>
        <v>2.8585377727285977E-4</v>
      </c>
      <c r="M84">
        <f t="shared" si="12"/>
        <v>-261.12096467722643</v>
      </c>
      <c r="N84">
        <f t="shared" ref="N84:N108" si="18">N83+(B84^B$2-B83^B$2)*O84</f>
        <v>209.13716946447698</v>
      </c>
      <c r="O84" cm="1">
        <f t="array" ref="O84">EXP(SUMPRODUCT(TRANSPOSE(B$3:B$9),D84:J84))</f>
        <v>0.91193136125658703</v>
      </c>
      <c r="P84">
        <f t="shared" si="16"/>
        <v>116.07591131448031</v>
      </c>
      <c r="Q84" cm="1">
        <f t="array" ref="Q84">EXP(SUMPRODUCT(TRANSPOSE(F$3:F$9),D84:J84))</f>
        <v>1.0051637140856662</v>
      </c>
      <c r="R84">
        <f t="shared" si="17"/>
        <v>116177.9175448992</v>
      </c>
      <c r="S84" cm="1">
        <f t="array" ref="S84">EXP(SUMPRODUCT(TRANSPOSE(J$3:J$9),D84:J84))</f>
        <v>0.9098400174808593</v>
      </c>
      <c r="T84">
        <f t="shared" si="13"/>
        <v>14.292688863642988</v>
      </c>
      <c r="U84">
        <f t="shared" si="14"/>
        <v>0.55335347301115667</v>
      </c>
    </row>
    <row r="85" spans="1:21" x14ac:dyDescent="0.2">
      <c r="A85" s="1">
        <v>45343</v>
      </c>
      <c r="B85">
        <f t="shared" si="15"/>
        <v>69</v>
      </c>
      <c r="C85">
        <v>19</v>
      </c>
      <c r="D85">
        <f>0</f>
        <v>0</v>
      </c>
      <c r="E85">
        <v>0</v>
      </c>
      <c r="F85">
        <f>0</f>
        <v>0</v>
      </c>
      <c r="G85">
        <f>0</f>
        <v>0</v>
      </c>
      <c r="H85">
        <v>0</v>
      </c>
      <c r="I85">
        <f>0</f>
        <v>0</v>
      </c>
      <c r="J85" s="3">
        <v>-0.39652594800000002</v>
      </c>
      <c r="K85">
        <f t="shared" si="11"/>
        <v>0.3192445855582306</v>
      </c>
      <c r="L85">
        <f t="shared" ref="L85:L108" si="19">K85-K84</f>
        <v>2.8107095696894291E-4</v>
      </c>
      <c r="M85">
        <f t="shared" si="12"/>
        <v>-155.36116468746823</v>
      </c>
      <c r="N85">
        <f t="shared" si="18"/>
        <v>212.45214422263291</v>
      </c>
      <c r="O85" cm="1">
        <f t="array" ref="O85">EXP(SUMPRODUCT(TRANSPOSE(B$3:B$9),D85:J85))</f>
        <v>0.94960808740429203</v>
      </c>
      <c r="P85">
        <f t="shared" si="16"/>
        <v>116.74717522176221</v>
      </c>
      <c r="Q85" cm="1">
        <f t="array" ref="Q85">EXP(SUMPRODUCT(TRANSPOSE(F$3:F$9),D85:J85))</f>
        <v>1.0028928409891988</v>
      </c>
      <c r="R85">
        <f t="shared" si="17"/>
        <v>120931.05783756652</v>
      </c>
      <c r="S85" cm="1">
        <f t="array" ref="S85">EXP(SUMPRODUCT(TRANSPOSE(J$3:J$9),D85:J85))</f>
        <v>0.94838606155346727</v>
      </c>
      <c r="T85">
        <f t="shared" si="13"/>
        <v>14.053547848447145</v>
      </c>
      <c r="U85">
        <f t="shared" si="14"/>
        <v>0.26033958692383447</v>
      </c>
    </row>
    <row r="86" spans="1:21" x14ac:dyDescent="0.2">
      <c r="A86" s="1">
        <v>45344</v>
      </c>
      <c r="B86">
        <f t="shared" si="15"/>
        <v>70</v>
      </c>
      <c r="C86">
        <v>18</v>
      </c>
      <c r="D86">
        <f>0</f>
        <v>0</v>
      </c>
      <c r="E86">
        <v>0</v>
      </c>
      <c r="F86">
        <f>0</f>
        <v>0</v>
      </c>
      <c r="G86">
        <f>0</f>
        <v>0</v>
      </c>
      <c r="H86">
        <v>0</v>
      </c>
      <c r="I86">
        <f>0</f>
        <v>0</v>
      </c>
      <c r="J86" s="3">
        <v>-0.62937948300000002</v>
      </c>
      <c r="K86">
        <f t="shared" ref="K86:K108" si="20">(1-($B$10*EXP(-B$1*N86))-($F$10*EXP(-F$1*P86))-((1-$B$10-$F$10)*EXP(-J$1*R86)))</f>
        <v>0.31952205949620094</v>
      </c>
      <c r="L86">
        <f t="shared" si="19"/>
        <v>2.7747393797034059E-4</v>
      </c>
      <c r="M86">
        <f t="shared" si="12"/>
        <v>-147.41610383542107</v>
      </c>
      <c r="N86">
        <f t="shared" si="18"/>
        <v>215.67937443971857</v>
      </c>
      <c r="O86" cm="1">
        <f t="array" ref="O86">EXP(SUMPRODUCT(TRANSPOSE(B$3:B$9),D86:J86))</f>
        <v>0.92120802932981816</v>
      </c>
      <c r="P86">
        <f t="shared" si="16"/>
        <v>117.41883633798905</v>
      </c>
      <c r="Q86" cm="1">
        <f t="array" ref="Q86">EXP(SUMPRODUCT(TRANSPOSE(F$3:F$9),D86:J86))</f>
        <v>1.0045955142042495</v>
      </c>
      <c r="R86">
        <f t="shared" si="17"/>
        <v>125658.56853081271</v>
      </c>
      <c r="S86" cm="1">
        <f t="array" ref="S86">EXP(SUMPRODUCT(TRANSPOSE(J$3:J$9),D86:J86))</f>
        <v>0.91932710850453703</v>
      </c>
      <c r="T86">
        <f t="shared" si="13"/>
        <v>13.873696898517029</v>
      </c>
      <c r="U86">
        <f t="shared" si="14"/>
        <v>0.22923906119349841</v>
      </c>
    </row>
    <row r="87" spans="1:21" x14ac:dyDescent="0.2">
      <c r="A87" s="1">
        <v>45345</v>
      </c>
      <c r="B87">
        <f t="shared" si="15"/>
        <v>71</v>
      </c>
      <c r="C87">
        <v>45</v>
      </c>
      <c r="D87">
        <f>0</f>
        <v>0</v>
      </c>
      <c r="E87">
        <f>1</f>
        <v>1</v>
      </c>
      <c r="F87">
        <f>0</f>
        <v>0</v>
      </c>
      <c r="G87">
        <f>0</f>
        <v>0</v>
      </c>
      <c r="H87">
        <v>0</v>
      </c>
      <c r="I87">
        <f>0</f>
        <v>0</v>
      </c>
      <c r="J87" s="3">
        <v>-0.70699732800000004</v>
      </c>
      <c r="K87">
        <f t="shared" si="20"/>
        <v>0.32021221990212212</v>
      </c>
      <c r="L87">
        <f t="shared" si="19"/>
        <v>6.9016040592118078E-4</v>
      </c>
      <c r="M87">
        <f t="shared" si="12"/>
        <v>-327.53639317684235</v>
      </c>
      <c r="N87">
        <f t="shared" si="18"/>
        <v>218.21680874764934</v>
      </c>
      <c r="O87" cm="1">
        <f t="array" ref="O87">EXP(SUMPRODUCT(TRANSPOSE(B$3:B$9),D87:J87))</f>
        <v>0.72178543405059725</v>
      </c>
      <c r="P87">
        <f t="shared" si="16"/>
        <v>119.12979989671834</v>
      </c>
      <c r="Q87" cm="1">
        <f t="array" ref="Q87">EXP(SUMPRODUCT(TRANSPOSE(F$3:F$9),D87:J87))</f>
        <v>2.5618560656280915</v>
      </c>
      <c r="R87">
        <f t="shared" si="17"/>
        <v>129466.61487665612</v>
      </c>
      <c r="S87" cm="1">
        <f t="array" ref="S87">EXP(SUMPRODUCT(TRANSPOSE(J$3:J$9),D87:J87))</f>
        <v>0.72199188902779488</v>
      </c>
      <c r="T87">
        <f t="shared" si="13"/>
        <v>34.508020296059037</v>
      </c>
      <c r="U87">
        <f t="shared" si="14"/>
        <v>0.2331551045320214</v>
      </c>
    </row>
    <row r="88" spans="1:21" x14ac:dyDescent="0.2">
      <c r="A88" s="1">
        <v>45346</v>
      </c>
      <c r="B88">
        <f t="shared" si="15"/>
        <v>72</v>
      </c>
      <c r="C88">
        <v>89</v>
      </c>
      <c r="D88">
        <f>0</f>
        <v>0</v>
      </c>
      <c r="E88" s="3">
        <f>0</f>
        <v>0</v>
      </c>
      <c r="F88">
        <f>1</f>
        <v>1</v>
      </c>
      <c r="G88">
        <f>0</f>
        <v>0</v>
      </c>
      <c r="H88">
        <v>0</v>
      </c>
      <c r="I88">
        <f>0</f>
        <v>0</v>
      </c>
      <c r="J88" s="3">
        <v>-0.318908103</v>
      </c>
      <c r="K88">
        <f t="shared" si="20"/>
        <v>0.32166450528170154</v>
      </c>
      <c r="L88">
        <f t="shared" si="19"/>
        <v>1.4522853795794211E-3</v>
      </c>
      <c r="M88">
        <f t="shared" si="12"/>
        <v>-581.58089871384391</v>
      </c>
      <c r="N88">
        <f t="shared" si="18"/>
        <v>218.21809428960526</v>
      </c>
      <c r="O88" cm="1">
        <f t="array" ref="O88">EXP(SUMPRODUCT(TRANSPOSE(B$3:B$9),D88:J88))</f>
        <v>3.6442354752204377E-4</v>
      </c>
      <c r="P88">
        <f t="shared" si="16"/>
        <v>122.9342110994335</v>
      </c>
      <c r="Q88" cm="1">
        <f t="array" ref="Q88">EXP(SUMPRODUCT(TRANSPOSE(F$3:F$9),D88:J88))</f>
        <v>5.702531524556421</v>
      </c>
      <c r="R88">
        <f t="shared" si="17"/>
        <v>129561.45242504035</v>
      </c>
      <c r="S88" cm="1">
        <f t="array" ref="S88">EXP(SUMPRODUCT(TRANSPOSE(J$3:J$9),D88:J88))</f>
        <v>1.7537108721367059E-2</v>
      </c>
      <c r="T88">
        <f t="shared" si="13"/>
        <v>72.614268978971054</v>
      </c>
      <c r="U88">
        <f t="shared" si="14"/>
        <v>0.18410933731493198</v>
      </c>
    </row>
    <row r="89" spans="1:21" x14ac:dyDescent="0.2">
      <c r="A89" s="1">
        <v>45347</v>
      </c>
      <c r="B89">
        <f t="shared" si="15"/>
        <v>73</v>
      </c>
      <c r="C89">
        <v>51</v>
      </c>
      <c r="D89">
        <f>0</f>
        <v>0</v>
      </c>
      <c r="E89">
        <v>0</v>
      </c>
      <c r="F89">
        <f>0</f>
        <v>0</v>
      </c>
      <c r="G89">
        <f>1</f>
        <v>1</v>
      </c>
      <c r="H89">
        <v>0</v>
      </c>
      <c r="I89">
        <f>0</f>
        <v>0</v>
      </c>
      <c r="J89" s="3">
        <v>-0.24129025800000001</v>
      </c>
      <c r="K89">
        <f t="shared" si="20"/>
        <v>0.32255555786525525</v>
      </c>
      <c r="L89">
        <f t="shared" si="19"/>
        <v>8.9105258355370864E-4</v>
      </c>
      <c r="M89">
        <f t="shared" si="12"/>
        <v>-358.1784629109373</v>
      </c>
      <c r="N89">
        <f t="shared" si="18"/>
        <v>226.33134488510299</v>
      </c>
      <c r="O89" cm="1">
        <f t="array" ref="O89">EXP(SUMPRODUCT(TRANSPOSE(B$3:B$9),D89:J89))</f>
        <v>2.2921481065940372</v>
      </c>
      <c r="P89">
        <f t="shared" si="16"/>
        <v>125.4208147574293</v>
      </c>
      <c r="Q89" cm="1">
        <f t="array" ref="Q89">EXP(SUMPRODUCT(TRANSPOSE(F$3:F$9),D89:J89))</f>
        <v>3.7311835280857824</v>
      </c>
      <c r="R89">
        <f t="shared" si="17"/>
        <v>142527.65936029871</v>
      </c>
      <c r="S89" cm="1">
        <f t="array" ref="S89">EXP(SUMPRODUCT(TRANSPOSE(J$3:J$9),D89:J89))</f>
        <v>2.339316239951482</v>
      </c>
      <c r="T89">
        <f t="shared" si="13"/>
        <v>44.552629177685432</v>
      </c>
      <c r="U89">
        <f t="shared" si="14"/>
        <v>0.12641903573165819</v>
      </c>
    </row>
    <row r="90" spans="1:21" x14ac:dyDescent="0.2">
      <c r="A90" s="1">
        <v>45348</v>
      </c>
      <c r="B90">
        <f t="shared" si="15"/>
        <v>74</v>
      </c>
      <c r="C90">
        <v>8</v>
      </c>
      <c r="D90">
        <f>0</f>
        <v>0</v>
      </c>
      <c r="E90">
        <v>0</v>
      </c>
      <c r="F90">
        <f>0</f>
        <v>0</v>
      </c>
      <c r="G90">
        <f>0</f>
        <v>0</v>
      </c>
      <c r="H90">
        <v>0</v>
      </c>
      <c r="I90">
        <f>0</f>
        <v>0</v>
      </c>
      <c r="J90" s="3">
        <v>-0.551761638</v>
      </c>
      <c r="K90">
        <f t="shared" si="20"/>
        <v>0.32278759739539026</v>
      </c>
      <c r="L90">
        <f t="shared" si="19"/>
        <v>2.3203953013500866E-4</v>
      </c>
      <c r="M90">
        <f t="shared" si="12"/>
        <v>-66.948822498395756</v>
      </c>
      <c r="N90">
        <f t="shared" si="18"/>
        <v>229.63624023504278</v>
      </c>
      <c r="O90" cm="1">
        <f t="array" ref="O90">EXP(SUMPRODUCT(TRANSPOSE(B$3:B$9),D90:J90))</f>
        <v>0.93057906478002184</v>
      </c>
      <c r="P90">
        <f t="shared" si="16"/>
        <v>126.0892388916475</v>
      </c>
      <c r="Q90" cm="1">
        <f t="array" ref="Q90">EXP(SUMPRODUCT(TRANSPOSE(F$3:F$9),D90:J90))</f>
        <v>1.0040276355153919</v>
      </c>
      <c r="R90">
        <f t="shared" si="17"/>
        <v>147803.04484625664</v>
      </c>
      <c r="S90" cm="1">
        <f t="array" ref="S90">EXP(SUMPRODUCT(TRANSPOSE(J$3:J$9),D90:J90))</f>
        <v>0.92891312339874388</v>
      </c>
      <c r="T90">
        <f t="shared" si="13"/>
        <v>11.601976506750432</v>
      </c>
      <c r="U90">
        <f t="shared" si="14"/>
        <v>0.45024706334380404</v>
      </c>
    </row>
    <row r="91" spans="1:21" x14ac:dyDescent="0.2">
      <c r="A91" s="1">
        <v>45349</v>
      </c>
      <c r="B91">
        <f t="shared" si="15"/>
        <v>75</v>
      </c>
      <c r="C91">
        <v>15</v>
      </c>
      <c r="D91">
        <f>0</f>
        <v>0</v>
      </c>
      <c r="E91">
        <v>0</v>
      </c>
      <c r="F91">
        <f>0</f>
        <v>0</v>
      </c>
      <c r="G91">
        <f>0</f>
        <v>0</v>
      </c>
      <c r="H91">
        <v>0</v>
      </c>
      <c r="I91">
        <f>0</f>
        <v>0</v>
      </c>
      <c r="J91" s="3">
        <v>-0.47414379299999998</v>
      </c>
      <c r="K91">
        <f t="shared" si="20"/>
        <v>0.323016183321091</v>
      </c>
      <c r="L91">
        <f t="shared" si="19"/>
        <v>2.2858592570074165E-4</v>
      </c>
      <c r="M91">
        <f t="shared" si="12"/>
        <v>-125.75397563793371</v>
      </c>
      <c r="N91">
        <f t="shared" si="18"/>
        <v>232.98578564156753</v>
      </c>
      <c r="O91" cm="1">
        <f t="array" ref="O91">EXP(SUMPRODUCT(TRANSPOSE(B$3:B$9),D91:J91))</f>
        <v>0.94004542756413179</v>
      </c>
      <c r="P91">
        <f t="shared" si="16"/>
        <v>126.75659736943372</v>
      </c>
      <c r="Q91" cm="1">
        <f t="array" ref="Q91">EXP(SUMPRODUCT(TRANSPOSE(F$3:F$9),D91:J91))</f>
        <v>1.0034600778375287</v>
      </c>
      <c r="R91">
        <f t="shared" si="17"/>
        <v>153262.7813544723</v>
      </c>
      <c r="S91" cm="1">
        <f t="array" ref="S91">EXP(SUMPRODUCT(TRANSPOSE(J$3:J$9),D91:J91))</f>
        <v>0.9385990936632449</v>
      </c>
      <c r="T91">
        <f t="shared" si="13"/>
        <v>11.429296285037083</v>
      </c>
      <c r="U91">
        <f t="shared" si="14"/>
        <v>0.23804691433086114</v>
      </c>
    </row>
    <row r="92" spans="1:21" x14ac:dyDescent="0.2">
      <c r="A92" s="1">
        <v>45350</v>
      </c>
      <c r="B92">
        <f t="shared" si="15"/>
        <v>76</v>
      </c>
      <c r="C92">
        <v>9</v>
      </c>
      <c r="D92">
        <f>0</f>
        <v>0</v>
      </c>
      <c r="E92">
        <v>0</v>
      </c>
      <c r="F92">
        <f>0</f>
        <v>0</v>
      </c>
      <c r="G92">
        <f>0</f>
        <v>0</v>
      </c>
      <c r="H92">
        <v>0</v>
      </c>
      <c r="I92">
        <f>0</f>
        <v>0</v>
      </c>
      <c r="J92" s="3">
        <v>-0.62937948300000002</v>
      </c>
      <c r="K92">
        <f t="shared" si="20"/>
        <v>0.32324175468227806</v>
      </c>
      <c r="L92">
        <f t="shared" si="19"/>
        <v>2.2557136118706023E-4</v>
      </c>
      <c r="M92">
        <f t="shared" si="12"/>
        <v>-75.571865923422592</v>
      </c>
      <c r="N92">
        <f t="shared" si="18"/>
        <v>236.2789107836642</v>
      </c>
      <c r="O92" cm="1">
        <f t="array" ref="O92">EXP(SUMPRODUCT(TRANSPOSE(B$3:B$9),D92:J92))</f>
        <v>0.92120802932981816</v>
      </c>
      <c r="P92">
        <f t="shared" si="16"/>
        <v>127.42403226678748</v>
      </c>
      <c r="Q92" cm="1">
        <f t="array" ref="Q92">EXP(SUMPRODUCT(TRANSPOSE(F$3:F$9),D92:J92))</f>
        <v>1.0045955142042495</v>
      </c>
      <c r="R92">
        <f t="shared" si="17"/>
        <v>158738.42577181332</v>
      </c>
      <c r="S92" cm="1">
        <f t="array" ref="S92">EXP(SUMPRODUCT(TRANSPOSE(J$3:J$9),D92:J92))</f>
        <v>0.91932710850453703</v>
      </c>
      <c r="T92">
        <f t="shared" si="13"/>
        <v>11.278568059353011</v>
      </c>
      <c r="U92">
        <f t="shared" si="14"/>
        <v>0.25317422881700125</v>
      </c>
    </row>
    <row r="93" spans="1:21" x14ac:dyDescent="0.2">
      <c r="A93" s="1">
        <v>45351</v>
      </c>
      <c r="B93">
        <f t="shared" si="15"/>
        <v>77</v>
      </c>
      <c r="C93">
        <v>8</v>
      </c>
      <c r="D93">
        <f>0</f>
        <v>0</v>
      </c>
      <c r="E93">
        <v>0</v>
      </c>
      <c r="F93">
        <f>0</f>
        <v>0</v>
      </c>
      <c r="G93">
        <f>0</f>
        <v>0</v>
      </c>
      <c r="H93">
        <v>0</v>
      </c>
      <c r="I93">
        <f>0</f>
        <v>0</v>
      </c>
      <c r="J93" s="3">
        <v>-0.39652594800000002</v>
      </c>
      <c r="K93">
        <f t="shared" si="20"/>
        <v>0.32346372961573683</v>
      </c>
      <c r="L93">
        <f t="shared" si="19"/>
        <v>2.219749334587684E-4</v>
      </c>
      <c r="M93">
        <f t="shared" si="12"/>
        <v>-67.303568758519717</v>
      </c>
      <c r="N93">
        <f t="shared" si="18"/>
        <v>239.68448082713584</v>
      </c>
      <c r="O93" cm="1">
        <f t="array" ref="O93">EXP(SUMPRODUCT(TRANSPOSE(B$3:B$9),D93:J93))</f>
        <v>0.94960808740429203</v>
      </c>
      <c r="P93">
        <f t="shared" si="16"/>
        <v>128.08966796939677</v>
      </c>
      <c r="Q93" cm="1">
        <f t="array" ref="Q93">EXP(SUMPRODUCT(TRANSPOSE(F$3:F$9),D93:J93))</f>
        <v>1.0028928409891988</v>
      </c>
      <c r="R93">
        <f t="shared" si="17"/>
        <v>164520.56802032964</v>
      </c>
      <c r="S93" cm="1">
        <f t="array" ref="S93">EXP(SUMPRODUCT(TRANSPOSE(J$3:J$9),D93:J93))</f>
        <v>0.94838606155346727</v>
      </c>
      <c r="T93">
        <f t="shared" si="13"/>
        <v>11.09874667293842</v>
      </c>
      <c r="U93">
        <f t="shared" si="14"/>
        <v>0.38734333411730248</v>
      </c>
    </row>
    <row r="94" spans="1:21" x14ac:dyDescent="0.2">
      <c r="A94" s="1">
        <v>45352</v>
      </c>
      <c r="B94">
        <f t="shared" si="15"/>
        <v>78</v>
      </c>
      <c r="C94">
        <v>26</v>
      </c>
      <c r="D94">
        <f>0</f>
        <v>0</v>
      </c>
      <c r="E94">
        <f>1</f>
        <v>1</v>
      </c>
      <c r="F94">
        <f>0</f>
        <v>0</v>
      </c>
      <c r="G94">
        <f>0</f>
        <v>0</v>
      </c>
      <c r="H94">
        <v>0</v>
      </c>
      <c r="I94">
        <f>0</f>
        <v>0</v>
      </c>
      <c r="J94" s="3">
        <v>0.22441681299999999</v>
      </c>
      <c r="K94">
        <f t="shared" si="20"/>
        <v>0.3240132627850606</v>
      </c>
      <c r="L94">
        <f t="shared" si="19"/>
        <v>5.4953316932376817E-4</v>
      </c>
      <c r="M94">
        <f t="shared" si="12"/>
        <v>-195.16747700334932</v>
      </c>
      <c r="N94">
        <f t="shared" si="18"/>
        <v>242.61656924143463</v>
      </c>
      <c r="O94" cm="1">
        <f t="array" ref="O94">EXP(SUMPRODUCT(TRANSPOSE(B$3:B$9),D94:J94))</f>
        <v>0.81499486729319526</v>
      </c>
      <c r="P94">
        <f t="shared" si="16"/>
        <v>129.77684264392508</v>
      </c>
      <c r="Q94" cm="1">
        <f t="array" ref="Q94">EXP(SUMPRODUCT(TRANSPOSE(F$3:F$9),D94:J94))</f>
        <v>2.5445319723614777</v>
      </c>
      <c r="R94">
        <f t="shared" si="17"/>
        <v>169622.12898669729</v>
      </c>
      <c r="S94" cm="1">
        <f t="array" ref="S94">EXP(SUMPRODUCT(TRANSPOSE(J$3:J$9),D94:J94))</f>
        <v>0.81769756189967213</v>
      </c>
      <c r="T94">
        <f t="shared" si="13"/>
        <v>27.476658466188407</v>
      </c>
      <c r="U94">
        <f t="shared" si="14"/>
        <v>5.6794556391861824E-2</v>
      </c>
    </row>
    <row r="95" spans="1:21" x14ac:dyDescent="0.2">
      <c r="A95" s="1">
        <v>45353</v>
      </c>
      <c r="B95">
        <f t="shared" si="15"/>
        <v>79</v>
      </c>
      <c r="C95">
        <v>66</v>
      </c>
      <c r="D95">
        <f>0</f>
        <v>0</v>
      </c>
      <c r="E95" s="3">
        <f>0</f>
        <v>0</v>
      </c>
      <c r="F95">
        <f>1</f>
        <v>1</v>
      </c>
      <c r="G95">
        <f>0</f>
        <v>0</v>
      </c>
      <c r="H95">
        <v>0</v>
      </c>
      <c r="I95">
        <f>0</f>
        <v>0</v>
      </c>
      <c r="J95" s="3">
        <v>1.078213109</v>
      </c>
      <c r="K95">
        <f t="shared" si="20"/>
        <v>0.32516684636359949</v>
      </c>
      <c r="L95">
        <f t="shared" si="19"/>
        <v>1.153583578538897E-3</v>
      </c>
      <c r="M95">
        <f t="shared" si="12"/>
        <v>-446.48221374930739</v>
      </c>
      <c r="N95">
        <f t="shared" si="18"/>
        <v>242.61814724465077</v>
      </c>
      <c r="O95" cm="1">
        <f t="array" ref="O95">EXP(SUMPRODUCT(TRANSPOSE(B$3:B$9),D95:J95))</f>
        <v>4.3724673140461111E-4</v>
      </c>
      <c r="P95">
        <f t="shared" si="16"/>
        <v>133.51601238797355</v>
      </c>
      <c r="Q95" cm="1">
        <f t="array" ref="Q95">EXP(SUMPRODUCT(TRANSPOSE(F$3:F$9),D95:J95))</f>
        <v>5.6447859004759566</v>
      </c>
      <c r="R95">
        <f t="shared" si="17"/>
        <v>169757.03690012606</v>
      </c>
      <c r="S95" cm="1">
        <f t="array" ref="S95">EXP(SUMPRODUCT(TRANSPOSE(J$3:J$9),D95:J95))</f>
        <v>2.1137254217084588E-2</v>
      </c>
      <c r="T95">
        <f t="shared" si="13"/>
        <v>57.67917892694485</v>
      </c>
      <c r="U95">
        <f t="shared" si="14"/>
        <v>0.12607304656144167</v>
      </c>
    </row>
    <row r="96" spans="1:21" x14ac:dyDescent="0.2">
      <c r="A96" s="1">
        <v>45354</v>
      </c>
      <c r="B96">
        <f t="shared" si="15"/>
        <v>80</v>
      </c>
      <c r="C96">
        <v>37</v>
      </c>
      <c r="D96">
        <f>0</f>
        <v>0</v>
      </c>
      <c r="E96">
        <v>0</v>
      </c>
      <c r="F96">
        <f>0</f>
        <v>0</v>
      </c>
      <c r="G96">
        <f>1</f>
        <v>1</v>
      </c>
      <c r="H96">
        <v>0</v>
      </c>
      <c r="I96">
        <f>0</f>
        <v>0</v>
      </c>
      <c r="J96" s="3">
        <v>0.84535957399999995</v>
      </c>
      <c r="K96">
        <f t="shared" si="20"/>
        <v>0.32587703031330467</v>
      </c>
      <c r="L96">
        <f t="shared" si="19"/>
        <v>7.1018394970517873E-4</v>
      </c>
      <c r="M96">
        <f t="shared" si="12"/>
        <v>-268.2495018835632</v>
      </c>
      <c r="N96">
        <f t="shared" si="18"/>
        <v>252.17915772863381</v>
      </c>
      <c r="O96" cm="1">
        <f t="array" ref="O96">EXP(SUMPRODUCT(TRANSPOSE(B$3:B$9),D96:J96))</f>
        <v>2.6410739574459683</v>
      </c>
      <c r="P96">
        <f t="shared" si="16"/>
        <v>135.9657372658626</v>
      </c>
      <c r="Q96" cm="1">
        <f t="array" ref="Q96">EXP(SUMPRODUCT(TRANSPOSE(F$3:F$9),D96:J96))</f>
        <v>3.7017634431781317</v>
      </c>
      <c r="R96">
        <f t="shared" si="17"/>
        <v>187413.41702509864</v>
      </c>
      <c r="S96" cm="1">
        <f t="array" ref="S96">EXP(SUMPRODUCT(TRANSPOSE(J$3:J$9),D96:J96))</f>
        <v>2.7049508862014675</v>
      </c>
      <c r="T96">
        <f t="shared" si="13"/>
        <v>35.509197485258937</v>
      </c>
      <c r="U96">
        <f t="shared" si="14"/>
        <v>4.0291959857866558E-2</v>
      </c>
    </row>
    <row r="97" spans="1:21" x14ac:dyDescent="0.2">
      <c r="A97" s="1">
        <v>45355</v>
      </c>
      <c r="B97">
        <f t="shared" si="15"/>
        <v>81</v>
      </c>
      <c r="C97">
        <v>7</v>
      </c>
      <c r="D97">
        <f>0</f>
        <v>0</v>
      </c>
      <c r="E97">
        <v>0</v>
      </c>
      <c r="F97">
        <f>0</f>
        <v>0</v>
      </c>
      <c r="G97">
        <f>0</f>
        <v>0</v>
      </c>
      <c r="H97">
        <v>0</v>
      </c>
      <c r="I97">
        <f>0</f>
        <v>0</v>
      </c>
      <c r="J97" s="3">
        <v>0.30203465800000001</v>
      </c>
      <c r="K97">
        <f t="shared" si="20"/>
        <v>0.32606238601426962</v>
      </c>
      <c r="L97">
        <f t="shared" si="19"/>
        <v>1.8535570096495091E-4</v>
      </c>
      <c r="M97">
        <f t="shared" si="12"/>
        <v>-60.152637097029995</v>
      </c>
      <c r="N97">
        <f t="shared" si="18"/>
        <v>255.95620874406956</v>
      </c>
      <c r="O97" cm="1">
        <f t="array" ref="O97">EXP(SUMPRODUCT(TRANSPOSE(B$3:B$9),D97:J97))</f>
        <v>1.0401703611553503</v>
      </c>
      <c r="P97">
        <f t="shared" si="16"/>
        <v>136.62542628285425</v>
      </c>
      <c r="Q97" cm="1">
        <f t="array" ref="Q97">EXP(SUMPRODUCT(TRANSPOSE(F$3:F$9),D97:J97))</f>
        <v>0.99780211678555841</v>
      </c>
      <c r="R97">
        <f t="shared" si="17"/>
        <v>194362.12802907001</v>
      </c>
      <c r="S97" cm="1">
        <f t="array" ref="S97">EXP(SUMPRODUCT(TRANSPOSE(J$3:J$9),D97:J97))</f>
        <v>1.0411911084273906</v>
      </c>
      <c r="T97">
        <f t="shared" si="13"/>
        <v>9.2677850482475463</v>
      </c>
      <c r="U97">
        <f t="shared" si="14"/>
        <v>0.32396929260679236</v>
      </c>
    </row>
    <row r="98" spans="1:21" x14ac:dyDescent="0.2">
      <c r="A98" s="1">
        <v>45356</v>
      </c>
      <c r="B98">
        <f t="shared" si="15"/>
        <v>82</v>
      </c>
      <c r="C98">
        <v>12</v>
      </c>
      <c r="D98">
        <f>0</f>
        <v>0</v>
      </c>
      <c r="E98">
        <v>0</v>
      </c>
      <c r="F98">
        <f>0</f>
        <v>0</v>
      </c>
      <c r="G98">
        <f>0</f>
        <v>0</v>
      </c>
      <c r="H98">
        <v>0</v>
      </c>
      <c r="I98">
        <f>0</f>
        <v>0</v>
      </c>
      <c r="J98" s="3">
        <v>0.146798968</v>
      </c>
      <c r="K98">
        <f t="shared" si="20"/>
        <v>0.32624533909751119</v>
      </c>
      <c r="L98">
        <f t="shared" si="19"/>
        <v>1.8295308324156601E-4</v>
      </c>
      <c r="M98">
        <f t="shared" si="12"/>
        <v>-103.27536976466251</v>
      </c>
      <c r="N98">
        <f t="shared" si="18"/>
        <v>259.66874332780691</v>
      </c>
      <c r="O98" cm="1">
        <f t="array" ref="O98">EXP(SUMPRODUCT(TRANSPOSE(B$3:B$9),D98:J98))</f>
        <v>1.0193265777060909</v>
      </c>
      <c r="P98">
        <f t="shared" si="16"/>
        <v>137.28524051761823</v>
      </c>
      <c r="Q98" cm="1">
        <f t="array" ref="Q98">EXP(SUMPRODUCT(TRANSPOSE(F$3:F$9),D98:J98))</f>
        <v>0.99893115104931396</v>
      </c>
      <c r="R98">
        <f t="shared" si="17"/>
        <v>201318.8843372635</v>
      </c>
      <c r="S98" cm="1">
        <f t="array" ref="S98">EXP(SUMPRODUCT(TRANSPOSE(J$3:J$9),D98:J98))</f>
        <v>1.0198126309448727</v>
      </c>
      <c r="T98">
        <f t="shared" si="13"/>
        <v>9.1476541620783003</v>
      </c>
      <c r="U98">
        <f t="shared" si="14"/>
        <v>0.23769548649347497</v>
      </c>
    </row>
    <row r="99" spans="1:21" x14ac:dyDescent="0.2">
      <c r="A99" s="1">
        <v>45357</v>
      </c>
      <c r="B99">
        <f t="shared" si="15"/>
        <v>83</v>
      </c>
      <c r="C99">
        <v>8</v>
      </c>
      <c r="D99">
        <f>0</f>
        <v>0</v>
      </c>
      <c r="E99">
        <v>0</v>
      </c>
      <c r="F99">
        <f>0</f>
        <v>0</v>
      </c>
      <c r="G99">
        <f>0</f>
        <v>0</v>
      </c>
      <c r="H99">
        <v>0</v>
      </c>
      <c r="I99">
        <f>0</f>
        <v>0</v>
      </c>
      <c r="J99" s="3">
        <v>-8.4367220000000007E-3</v>
      </c>
      <c r="K99">
        <f t="shared" si="20"/>
        <v>0.32642592231141371</v>
      </c>
      <c r="L99">
        <f t="shared" si="19"/>
        <v>1.8058321390251875E-4</v>
      </c>
      <c r="M99">
        <f t="shared" si="12"/>
        <v>-68.954550940618873</v>
      </c>
      <c r="N99">
        <f t="shared" si="18"/>
        <v>263.31772938324724</v>
      </c>
      <c r="O99" cm="1">
        <f t="array" ref="O99">EXP(SUMPRODUCT(TRANSPOSE(B$3:B$9),D99:J99))</f>
        <v>0.99890047901762113</v>
      </c>
      <c r="P99">
        <f t="shared" si="16"/>
        <v>137.94518756826</v>
      </c>
      <c r="Q99" cm="1">
        <f t="array" ref="Q99">EXP(SUMPRODUCT(TRANSPOSE(F$3:F$9),D99:J99))</f>
        <v>1.0000614628392916</v>
      </c>
      <c r="R99">
        <f t="shared" si="17"/>
        <v>208281.83508424816</v>
      </c>
      <c r="S99" cm="1">
        <f t="array" ref="S99">EXP(SUMPRODUCT(TRANSPOSE(J$3:J$9),D99:J99))</f>
        <v>0.99887311158999492</v>
      </c>
      <c r="T99">
        <f t="shared" si="13"/>
        <v>9.0291606951259382</v>
      </c>
      <c r="U99">
        <f t="shared" si="14"/>
        <v>0.12864508689074228</v>
      </c>
    </row>
    <row r="100" spans="1:21" x14ac:dyDescent="0.2">
      <c r="A100" s="1">
        <v>45358</v>
      </c>
      <c r="B100">
        <f t="shared" si="15"/>
        <v>84</v>
      </c>
      <c r="C100">
        <v>4</v>
      </c>
      <c r="D100">
        <f>0</f>
        <v>0</v>
      </c>
      <c r="E100">
        <v>0</v>
      </c>
      <c r="F100">
        <f>0</f>
        <v>0</v>
      </c>
      <c r="G100">
        <f>0</f>
        <v>0</v>
      </c>
      <c r="H100">
        <v>0</v>
      </c>
      <c r="I100">
        <f>0</f>
        <v>0</v>
      </c>
      <c r="J100" s="3">
        <v>-8.4367220000000007E-3</v>
      </c>
      <c r="K100">
        <f t="shared" si="20"/>
        <v>0.3266039677409216</v>
      </c>
      <c r="L100">
        <f t="shared" si="19"/>
        <v>1.7804542950788926E-4</v>
      </c>
      <c r="M100">
        <f t="shared" si="12"/>
        <v>-34.533887273125352</v>
      </c>
      <c r="N100">
        <f t="shared" si="18"/>
        <v>266.97746278093047</v>
      </c>
      <c r="O100" cm="1">
        <f t="array" ref="O100">EXP(SUMPRODUCT(TRANSPOSE(B$3:B$9),D100:J100))</f>
        <v>0.99890047901762113</v>
      </c>
      <c r="P100">
        <f t="shared" si="16"/>
        <v>138.6045287963077</v>
      </c>
      <c r="Q100" cm="1">
        <f t="array" ref="Q100">EXP(SUMPRODUCT(TRANSPOSE(F$3:F$9),D100:J100))</f>
        <v>1.0000614628392916</v>
      </c>
      <c r="R100">
        <f t="shared" si="17"/>
        <v>215395.22651198416</v>
      </c>
      <c r="S100" cm="1">
        <f t="array" ref="S100">EXP(SUMPRODUCT(TRANSPOSE(J$3:J$9),D100:J100))</f>
        <v>0.99887311158999492</v>
      </c>
      <c r="T100">
        <f t="shared" si="13"/>
        <v>8.9022714753944641</v>
      </c>
      <c r="U100">
        <f t="shared" si="14"/>
        <v>1.225567868848616</v>
      </c>
    </row>
    <row r="101" spans="1:21" x14ac:dyDescent="0.2">
      <c r="A101" s="1">
        <v>45359</v>
      </c>
      <c r="B101">
        <f t="shared" si="15"/>
        <v>85</v>
      </c>
      <c r="C101">
        <v>10</v>
      </c>
      <c r="D101">
        <f>0</f>
        <v>0</v>
      </c>
      <c r="E101">
        <f>1</f>
        <v>1</v>
      </c>
      <c r="F101">
        <f>0</f>
        <v>0</v>
      </c>
      <c r="G101">
        <f>0</f>
        <v>0</v>
      </c>
      <c r="H101">
        <v>0</v>
      </c>
      <c r="I101">
        <f>0</f>
        <v>0</v>
      </c>
      <c r="J101" s="3">
        <v>0.30203465800000001</v>
      </c>
      <c r="K101">
        <f t="shared" si="20"/>
        <v>0.32704586195150204</v>
      </c>
      <c r="L101">
        <f t="shared" si="19"/>
        <v>4.4189421058044021E-4</v>
      </c>
      <c r="M101">
        <f t="shared" si="12"/>
        <v>-77.244400471117714</v>
      </c>
      <c r="N101">
        <f t="shared" si="18"/>
        <v>270.0025625643749</v>
      </c>
      <c r="O101" cm="1">
        <f t="array" ref="O101">EXP(SUMPRODUCT(TRANSPOSE(B$3:B$9),D101:J101))</f>
        <v>0.82328544395989545</v>
      </c>
      <c r="P101">
        <f t="shared" si="16"/>
        <v>140.27967136028232</v>
      </c>
      <c r="Q101" cm="1">
        <f t="array" ref="Q101">EXP(SUMPRODUCT(TRANSPOSE(F$3:F$9),D101:J101))</f>
        <v>2.5430935969558641</v>
      </c>
      <c r="R101">
        <f t="shared" si="17"/>
        <v>221404.70778893837</v>
      </c>
      <c r="S101" cm="1">
        <f t="array" ref="S101">EXP(SUMPRODUCT(TRANSPOSE(J$3:J$9),D101:J101))</f>
        <v>0.82622386438201456</v>
      </c>
      <c r="T101">
        <f t="shared" si="13"/>
        <v>22.094710529022009</v>
      </c>
      <c r="U101">
        <f t="shared" si="14"/>
        <v>1.209471052902201</v>
      </c>
    </row>
    <row r="102" spans="1:21" x14ac:dyDescent="0.2">
      <c r="A102" s="1">
        <v>45360</v>
      </c>
      <c r="B102">
        <f t="shared" si="15"/>
        <v>86</v>
      </c>
      <c r="C102">
        <v>21</v>
      </c>
      <c r="D102">
        <f>0</f>
        <v>0</v>
      </c>
      <c r="E102" s="3">
        <f>0</f>
        <v>0</v>
      </c>
      <c r="F102">
        <f>1</f>
        <v>1</v>
      </c>
      <c r="G102">
        <f>0</f>
        <v>0</v>
      </c>
      <c r="H102">
        <v>0</v>
      </c>
      <c r="I102">
        <f>0</f>
        <v>0</v>
      </c>
      <c r="J102" s="3">
        <v>1.7767737159999999</v>
      </c>
      <c r="K102">
        <f t="shared" si="20"/>
        <v>0.32796988339817279</v>
      </c>
      <c r="L102">
        <f t="shared" si="19"/>
        <v>9.2402144667075303E-4</v>
      </c>
      <c r="M102">
        <f t="shared" si="12"/>
        <v>-146.72228079409575</v>
      </c>
      <c r="N102">
        <f t="shared" si="18"/>
        <v>270.00432747655708</v>
      </c>
      <c r="O102" cm="1">
        <f t="array" ref="O102">EXP(SUMPRODUCT(TRANSPOSE(B$3:B$9),D102:J102))</f>
        <v>4.7894610061887869E-4</v>
      </c>
      <c r="P102">
        <f t="shared" si="16"/>
        <v>143.97571694812382</v>
      </c>
      <c r="Q102" cm="1">
        <f t="array" ref="Q102">EXP(SUMPRODUCT(TRANSPOSE(F$3:F$9),D102:J102))</f>
        <v>5.6161327412604534</v>
      </c>
      <c r="R102">
        <f t="shared" si="17"/>
        <v>221577.05253990274</v>
      </c>
      <c r="S102" cm="1">
        <f t="array" ref="S102">EXP(SUMPRODUCT(TRANSPOSE(J$3:J$9),D102:J102))</f>
        <v>2.3205656475264784E-2</v>
      </c>
      <c r="T102">
        <f t="shared" si="13"/>
        <v>46.201072333537653</v>
      </c>
      <c r="U102">
        <f t="shared" si="14"/>
        <v>1.2000510635017929</v>
      </c>
    </row>
    <row r="103" spans="1:21" x14ac:dyDescent="0.2">
      <c r="A103" s="1">
        <v>45361</v>
      </c>
      <c r="B103">
        <f t="shared" si="15"/>
        <v>87</v>
      </c>
      <c r="C103">
        <v>11</v>
      </c>
      <c r="D103">
        <f>0</f>
        <v>0</v>
      </c>
      <c r="E103">
        <v>0</v>
      </c>
      <c r="F103">
        <f>0</f>
        <v>0</v>
      </c>
      <c r="G103">
        <f>1</f>
        <v>1</v>
      </c>
      <c r="H103">
        <v>0</v>
      </c>
      <c r="I103">
        <f>0</f>
        <v>0</v>
      </c>
      <c r="J103" s="3">
        <v>2.164862941</v>
      </c>
      <c r="K103">
        <f t="shared" si="20"/>
        <v>0.32853668687314058</v>
      </c>
      <c r="L103">
        <f t="shared" si="19"/>
        <v>5.6680347496779193E-4</v>
      </c>
      <c r="M103">
        <f t="shared" si="12"/>
        <v>-82.230477112442912</v>
      </c>
      <c r="N103">
        <f t="shared" si="18"/>
        <v>281.59675227863573</v>
      </c>
      <c r="O103" cm="1">
        <f t="array" ref="O103">EXP(SUMPRODUCT(TRANSPOSE(B$3:B$9),D103:J103))</f>
        <v>3.1369322538387143</v>
      </c>
      <c r="P103">
        <f t="shared" si="16"/>
        <v>146.38644942946564</v>
      </c>
      <c r="Q103" cm="1">
        <f t="array" ref="Q103">EXP(SUMPRODUCT(TRANSPOSE(F$3:F$9),D103:J103))</f>
        <v>3.666350742840089</v>
      </c>
      <c r="R103">
        <f t="shared" si="17"/>
        <v>246039.99386405444</v>
      </c>
      <c r="S103" cm="1">
        <f t="array" ref="S103">EXP(SUMPRODUCT(TRANSPOSE(J$3:J$9),D103:J103))</f>
        <v>3.2265985054284489</v>
      </c>
      <c r="T103">
        <f t="shared" si="13"/>
        <v>28.340173748389596</v>
      </c>
      <c r="U103">
        <f t="shared" si="14"/>
        <v>1.5763794316717814</v>
      </c>
    </row>
    <row r="104" spans="1:21" x14ac:dyDescent="0.2">
      <c r="A104" s="1">
        <v>45362</v>
      </c>
      <c r="B104">
        <f t="shared" si="15"/>
        <v>88</v>
      </c>
      <c r="C104">
        <v>4</v>
      </c>
      <c r="D104">
        <f>0</f>
        <v>0</v>
      </c>
      <c r="E104">
        <v>0</v>
      </c>
      <c r="F104">
        <f>0</f>
        <v>0</v>
      </c>
      <c r="G104">
        <f>0</f>
        <v>0</v>
      </c>
      <c r="H104">
        <v>0</v>
      </c>
      <c r="I104">
        <f>0</f>
        <v>0</v>
      </c>
      <c r="J104" s="3">
        <v>0.76774172900000004</v>
      </c>
      <c r="K104">
        <f t="shared" si="20"/>
        <v>0.32868562340198421</v>
      </c>
      <c r="L104">
        <f t="shared" si="19"/>
        <v>1.4893652884362396E-4</v>
      </c>
      <c r="M104">
        <f t="shared" si="12"/>
        <v>-35.247961294758937</v>
      </c>
      <c r="N104">
        <f t="shared" si="18"/>
        <v>285.69280484853527</v>
      </c>
      <c r="O104" cm="1">
        <f t="array" ref="O104">EXP(SUMPRODUCT(TRANSPOSE(B$3:B$9),D104:J104))</f>
        <v>1.1052941076585652</v>
      </c>
      <c r="P104">
        <f t="shared" si="16"/>
        <v>147.03973866704189</v>
      </c>
      <c r="Q104" cm="1">
        <f t="array" ref="Q104">EXP(SUMPRODUCT(TRANSPOSE(F$3:F$9),D104:J104))</f>
        <v>0.99442266471339624</v>
      </c>
      <c r="R104">
        <f t="shared" si="17"/>
        <v>254613.94388761837</v>
      </c>
      <c r="S104" cm="1">
        <f t="array" ref="S104">EXP(SUMPRODUCT(TRANSPOSE(J$3:J$9),D104:J104))</f>
        <v>1.1080532777584866</v>
      </c>
      <c r="T104">
        <f t="shared" si="13"/>
        <v>7.446826442181198</v>
      </c>
      <c r="U104">
        <f t="shared" si="14"/>
        <v>0.86170661054529951</v>
      </c>
    </row>
    <row r="105" spans="1:21" x14ac:dyDescent="0.2">
      <c r="A105" s="1">
        <v>45363</v>
      </c>
      <c r="B105">
        <f t="shared" si="15"/>
        <v>89</v>
      </c>
      <c r="C105">
        <v>6</v>
      </c>
      <c r="D105">
        <f>0</f>
        <v>0</v>
      </c>
      <c r="E105">
        <v>0</v>
      </c>
      <c r="F105">
        <f>0</f>
        <v>0</v>
      </c>
      <c r="G105">
        <f>0</f>
        <v>0</v>
      </c>
      <c r="H105">
        <v>0</v>
      </c>
      <c r="I105">
        <f>0</f>
        <v>0</v>
      </c>
      <c r="J105" s="3">
        <v>0.22441681299999999</v>
      </c>
      <c r="K105">
        <f t="shared" si="20"/>
        <v>0.32883307272956896</v>
      </c>
      <c r="L105">
        <f t="shared" si="19"/>
        <v>1.4744932758475882E-4</v>
      </c>
      <c r="M105">
        <f t="shared" si="12"/>
        <v>-52.932155898039881</v>
      </c>
      <c r="N105">
        <f t="shared" si="18"/>
        <v>289.51930073189908</v>
      </c>
      <c r="O105" cm="1">
        <f t="array" ref="O105">EXP(SUMPRODUCT(TRANSPOSE(B$3:B$9),D105:J105))</f>
        <v>1.0296957290713562</v>
      </c>
      <c r="P105">
        <f t="shared" si="16"/>
        <v>147.6950509104513</v>
      </c>
      <c r="Q105" cm="1">
        <f t="array" ref="Q105">EXP(SUMPRODUCT(TRANSPOSE(F$3:F$9),D105:J105))</f>
        <v>0.99836647431694137</v>
      </c>
      <c r="R105">
        <f t="shared" si="17"/>
        <v>262749.7696669508</v>
      </c>
      <c r="S105" cm="1">
        <f t="array" ref="S105">EXP(SUMPRODUCT(TRANSPOSE(J$3:J$9),D105:J105))</f>
        <v>1.0304464292731308</v>
      </c>
      <c r="T105">
        <f t="shared" si="13"/>
        <v>7.3724663792379408</v>
      </c>
      <c r="U105">
        <f t="shared" si="14"/>
        <v>0.22874439653965681</v>
      </c>
    </row>
    <row r="106" spans="1:21" x14ac:dyDescent="0.2">
      <c r="A106" s="1">
        <v>45364</v>
      </c>
      <c r="B106">
        <f t="shared" si="15"/>
        <v>90</v>
      </c>
      <c r="C106">
        <v>4</v>
      </c>
      <c r="D106">
        <f>0</f>
        <v>0</v>
      </c>
      <c r="E106">
        <v>0</v>
      </c>
      <c r="F106">
        <f>0</f>
        <v>0</v>
      </c>
      <c r="G106">
        <f>0</f>
        <v>0</v>
      </c>
      <c r="H106">
        <v>0</v>
      </c>
      <c r="I106">
        <f>0</f>
        <v>0</v>
      </c>
      <c r="J106" s="3">
        <v>-8.4367220000000007E-3</v>
      </c>
      <c r="K106">
        <f t="shared" si="20"/>
        <v>0.32897871758827341</v>
      </c>
      <c r="L106">
        <f t="shared" si="19"/>
        <v>1.4564485870444122E-4</v>
      </c>
      <c r="M106">
        <f t="shared" si="12"/>
        <v>-35.337357496623298</v>
      </c>
      <c r="N106">
        <f t="shared" si="18"/>
        <v>293.24155208338016</v>
      </c>
      <c r="O106" cm="1">
        <f t="array" ref="O106">EXP(SUMPRODUCT(TRANSPOSE(B$3:B$9),D106:J106))</f>
        <v>0.99890047901762113</v>
      </c>
      <c r="P106">
        <f t="shared" si="16"/>
        <v>148.35091373720823</v>
      </c>
      <c r="Q106" cm="1">
        <f t="array" ref="Q106">EXP(SUMPRODUCT(TRANSPOSE(F$3:F$9),D106:J106))</f>
        <v>1.0000614628392916</v>
      </c>
      <c r="R106">
        <f t="shared" si="17"/>
        <v>270795.10367483785</v>
      </c>
      <c r="S106" cm="1">
        <f t="array" ref="S106">EXP(SUMPRODUCT(TRANSPOSE(J$3:J$9),D106:J106))</f>
        <v>0.99887311158999492</v>
      </c>
      <c r="T106">
        <f t="shared" si="13"/>
        <v>7.2822429352220608</v>
      </c>
      <c r="U106">
        <f t="shared" si="14"/>
        <v>0.8205607338055152</v>
      </c>
    </row>
    <row r="107" spans="1:21" x14ac:dyDescent="0.2">
      <c r="A107" s="1">
        <v>45365</v>
      </c>
      <c r="B107">
        <f t="shared" si="15"/>
        <v>91</v>
      </c>
      <c r="C107">
        <v>3</v>
      </c>
      <c r="D107">
        <f>0</f>
        <v>0</v>
      </c>
      <c r="E107">
        <v>0</v>
      </c>
      <c r="F107">
        <f>0</f>
        <v>0</v>
      </c>
      <c r="G107">
        <f>0</f>
        <v>0</v>
      </c>
      <c r="H107">
        <v>0</v>
      </c>
      <c r="I107">
        <f>0</f>
        <v>0</v>
      </c>
      <c r="J107" s="3">
        <v>-0.16367241299999999</v>
      </c>
      <c r="K107">
        <f t="shared" si="20"/>
        <v>0.32912249904779312</v>
      </c>
      <c r="L107">
        <f t="shared" si="19"/>
        <v>1.4378145951970955E-4</v>
      </c>
      <c r="M107">
        <f t="shared" si="12"/>
        <v>-26.541648160193894</v>
      </c>
      <c r="N107">
        <f t="shared" si="18"/>
        <v>296.89912059680444</v>
      </c>
      <c r="O107" cm="1">
        <f t="array" ref="O107">EXP(SUMPRODUCT(TRANSPOSE(B$3:B$9),D107:J107))</f>
        <v>0.97888369505383888</v>
      </c>
      <c r="P107">
        <f t="shared" si="16"/>
        <v>149.00696279523123</v>
      </c>
      <c r="Q107" cm="1">
        <f t="array" ref="Q107">EXP(SUMPRODUCT(TRANSPOSE(F$3:F$9),D107:J107))</f>
        <v>1.0011930536083333</v>
      </c>
      <c r="R107">
        <f t="shared" si="17"/>
        <v>278832.12932468305</v>
      </c>
      <c r="S107" cm="1">
        <f t="array" ref="S107">EXP(SUMPRODUCT(TRANSPOSE(J$3:J$9),D107:J107))</f>
        <v>0.9783635372310554</v>
      </c>
      <c r="T107">
        <f t="shared" si="13"/>
        <v>7.1890729759854777</v>
      </c>
      <c r="U107">
        <f t="shared" si="14"/>
        <v>1.3963576586618258</v>
      </c>
    </row>
    <row r="108" spans="1:21" x14ac:dyDescent="0.2">
      <c r="A108" s="1">
        <v>45366</v>
      </c>
      <c r="B108">
        <f t="shared" si="15"/>
        <v>92</v>
      </c>
      <c r="C108">
        <v>4</v>
      </c>
      <c r="D108">
        <f>0</f>
        <v>0</v>
      </c>
      <c r="E108">
        <f>1</f>
        <v>1</v>
      </c>
      <c r="F108">
        <f>0</f>
        <v>0</v>
      </c>
      <c r="G108">
        <f>0</f>
        <v>0</v>
      </c>
      <c r="H108">
        <v>0</v>
      </c>
      <c r="I108">
        <f>0</f>
        <v>0</v>
      </c>
      <c r="J108" s="3">
        <v>-0.24129025800000001</v>
      </c>
      <c r="K108">
        <f t="shared" si="20"/>
        <v>0.32948041246771159</v>
      </c>
      <c r="L108">
        <f t="shared" si="19"/>
        <v>3.5791341991847636E-4</v>
      </c>
      <c r="M108">
        <f t="shared" si="12"/>
        <v>-31.740877778462565</v>
      </c>
      <c r="N108">
        <f t="shared" si="18"/>
        <v>299.7725982568914</v>
      </c>
      <c r="O108" cm="1">
        <f t="array" ref="O108">EXP(SUMPRODUCT(TRANSPOSE(B$3:B$9),D108:J108))</f>
        <v>0.76697550414698479</v>
      </c>
      <c r="P108">
        <f t="shared" si="16"/>
        <v>150.67857685002141</v>
      </c>
      <c r="Q108" cm="1">
        <f t="array" ref="Q108">EXP(SUMPRODUCT(TRANSPOSE(F$3:F$9),D108:J108))</f>
        <v>2.553179325395369</v>
      </c>
      <c r="R108">
        <f t="shared" si="17"/>
        <v>285268.26017577638</v>
      </c>
      <c r="S108" cm="1">
        <f t="array" ref="S108">EXP(SUMPRODUCT(TRANSPOSE(J$3:J$9),D108:J108))</f>
        <v>0.76835604200817376</v>
      </c>
      <c r="T108">
        <f t="shared" si="13"/>
        <v>17.895670995923819</v>
      </c>
      <c r="U108">
        <f t="shared" si="14"/>
        <v>3.4739177489809547</v>
      </c>
    </row>
    <row r="109" spans="1:21" x14ac:dyDescent="0.2">
      <c r="M109">
        <f>(50000-SUM(C17:C108))*IFERROR(LN(1-K108),-100000)</f>
        <v>-13400.421434184123</v>
      </c>
      <c r="S109" cm="1">
        <f t="array" ref="S109">EXP(SUMPRODUCT(TRANSPOSE(J$3:J$9),D109:J109))</f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Wonka data</vt:lpstr>
      <vt:lpstr>Pareto II</vt:lpstr>
      <vt:lpstr>Burr XII</vt:lpstr>
      <vt:lpstr>Burr XII HCNB</vt:lpstr>
      <vt:lpstr>Weibull HCNB</vt:lpstr>
      <vt:lpstr>Burr XII Cov</vt:lpstr>
      <vt:lpstr>Burr XII HCNB Cov</vt:lpstr>
      <vt:lpstr>Weibull HCNB Cov</vt:lpstr>
      <vt:lpstr>2-seg cov HCNB</vt:lpstr>
      <vt:lpstr>2-seg cov HCNB + T</vt:lpstr>
      <vt:lpstr>2-segment Plot</vt:lpstr>
      <vt:lpstr>3-seg cov HCNB + 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Fader, Peter</dc:creator>
  <cp:lastModifiedBy>Ho, Edward D</cp:lastModifiedBy>
  <dcterms:created xsi:type="dcterms:W3CDTF">2024-03-27T04:44:58Z</dcterms:created>
  <dcterms:modified xsi:type="dcterms:W3CDTF">2024-04-14T17:27:05Z</dcterms:modified>
</cp:coreProperties>
</file>