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ThisWorkbook"/>
  <bookViews>
    <workbookView xWindow="0" yWindow="0" windowWidth="7395" windowHeight="3105" tabRatio="709"/>
  </bookViews>
  <sheets>
    <sheet name="Summary" sheetId="1" r:id="rId1"/>
    <sheet name="PG1" sheetId="8" r:id="rId2"/>
    <sheet name="PG2" sheetId="20" r:id="rId3"/>
    <sheet name="PG3" sheetId="7" r:id="rId4"/>
    <sheet name="PT1(UT)" sheetId="9" r:id="rId5"/>
  </sheets>
  <definedNames>
    <definedName name="AvgBugCT">#REF!</definedName>
    <definedName name="AvgBugST">#REF!</definedName>
    <definedName name="AvgBugUT">#REF!</definedName>
    <definedName name="AvgCTBugKLOC">#REF!</definedName>
    <definedName name="AvgSTBugKLOC">#REF!</definedName>
    <definedName name="AvgUTBugKLOC">'PT1(UT)'!#REF!</definedName>
    <definedName name="BD_Base">#REF!</definedName>
    <definedName name="BD_Review_Complexity">#REF!</definedName>
    <definedName name="BD_Unit">#REF!</definedName>
    <definedName name="BDLookupRange">#REF!</definedName>
    <definedName name="CTLatentDefect">#REF!</definedName>
    <definedName name="CTLookupRange">#REF!</definedName>
    <definedName name="DD_Base">#REF!</definedName>
    <definedName name="DD_Review_Complexity">#REF!</definedName>
    <definedName name="DD_Unit">#REF!</definedName>
    <definedName name="DDLookupRange">#REF!</definedName>
    <definedName name="Fix1CTBugFUP">#REF!</definedName>
    <definedName name="Fix1STBugFUP">#REF!</definedName>
    <definedName name="Fix1UTBugFUP">#REF!</definedName>
    <definedName name="FxBLookupRange">#REF!</definedName>
    <definedName name="GUILOCConvRate">#REF!</definedName>
    <definedName name="IsEstimateBD">Summary!#REF!</definedName>
    <definedName name="IsEstimateCT">Summary!#REF!</definedName>
    <definedName name="IsEstimateDD">Summary!#REF!</definedName>
    <definedName name="IsEstimateDP">Summary!#REF!</definedName>
    <definedName name="IsEstimatePG">Summary!#REF!</definedName>
    <definedName name="IsEstimateRQ">Summary!#REF!</definedName>
    <definedName name="IsEstimateST">Summary!#REF!</definedName>
    <definedName name="IsEstimateUT">Summary!#REF!</definedName>
    <definedName name="Language_Rate_PG2">'PG2'!$E$2</definedName>
    <definedName name="Language_Rate_PG3">'PG3'!$E$2</definedName>
    <definedName name="Management_Rate">Summary!$F$148</definedName>
    <definedName name="MM_Rate">Summary!$I$148</definedName>
    <definedName name="Module_List">Summary!$B$16:$J$132</definedName>
    <definedName name="NEW_CaseRate">'PT1(UT)'!#REF!</definedName>
    <definedName name="NEW2_CaseRate_CT">#REF!</definedName>
    <definedName name="NEW2_CaseRate_ST">#REF!</definedName>
    <definedName name="PG1_Base">#REF!</definedName>
    <definedName name="PG1_Review_Complexity">'PG1'!$G$2</definedName>
    <definedName name="PG1_Unit">#REF!</definedName>
    <definedName name="PG1LookupRange">'PG1'!$D$4:$I$21</definedName>
    <definedName name="PG2_Base">#REF!</definedName>
    <definedName name="PG2_Review_Complexity">'PG2'!#REF!</definedName>
    <definedName name="PG2_Unit">#REF!</definedName>
    <definedName name="PG2LookupRange">'PG2'!$D$4:$H$13</definedName>
    <definedName name="PG3_Base">#REF!</definedName>
    <definedName name="PG3_Review_Complexity">'PG3'!$G$2</definedName>
    <definedName name="PG3_Unit">#REF!</definedName>
    <definedName name="PG3LookupRange">'PG3'!$D$4:$G$101</definedName>
    <definedName name="_xlnm.Print_Area" localSheetId="1">'PG1'!$A$1:$I$21</definedName>
    <definedName name="_xlnm.Print_Area" localSheetId="2">'PG2'!$A$1:$J$13</definedName>
    <definedName name="_xlnm.Print_Area" localSheetId="3">'PG3'!$A$1:$I$101</definedName>
    <definedName name="_xlnm.Print_Area" localSheetId="4">'PT1(UT)'!$A$1:$I$118</definedName>
    <definedName name="_xlnm.Print_Area" localSheetId="0">Summary!$A$1:$M$152</definedName>
    <definedName name="_xlnm.Print_Titles" localSheetId="1">'PG1'!$1:$3</definedName>
    <definedName name="_xlnm.Print_Titles" localSheetId="2">'PG2'!$1:$3</definedName>
    <definedName name="_xlnm.Print_Titles" localSheetId="3">'PG3'!$1:$3</definedName>
    <definedName name="_xlnm.Print_Titles" localSheetId="4">'PT1(UT)'!$1:$3</definedName>
    <definedName name="_xlnm.Print_Titles" localSheetId="0">Summary!$1:$16</definedName>
    <definedName name="ProgrammingLanguage">#REF!</definedName>
    <definedName name="ProgrammingLanguageList">#REF!</definedName>
    <definedName name="ProgrammingLanguageValue">#REF!</definedName>
    <definedName name="PT1_Base">#REF!</definedName>
    <definedName name="PT1_Unit">#REF!</definedName>
    <definedName name="PT2_CT_Base">#REF!</definedName>
    <definedName name="PT2_CT_Unit">#REF!</definedName>
    <definedName name="PT2_ST_Base">#REF!</definedName>
    <definedName name="PT2_ST_Unit">#REF!</definedName>
    <definedName name="REUSE_CaseRate">'PT1(UT)'!#REF!</definedName>
    <definedName name="REUSE2_CaseRate_CT">#REF!</definedName>
    <definedName name="REUSE2_CaseRate_ST">#REF!</definedName>
    <definedName name="Review_Rate">#REF!</definedName>
    <definedName name="Risk_Buffer">#REF!</definedName>
    <definedName name="RQ_Rate_toPG">#REF!</definedName>
    <definedName name="RQ_Review_Complexity">#REF!</definedName>
    <definedName name="RQ_Type">#REF!</definedName>
    <definedName name="RQ_Type_Value">#REF!</definedName>
    <definedName name="SampleLOCConvRate">#REF!</definedName>
    <definedName name="Source_Review_Rate">#REF!</definedName>
    <definedName name="STLatentDefect">#REF!</definedName>
    <definedName name="STLookupRange">#REF!</definedName>
    <definedName name="Support_Rate">Summary!$F$149</definedName>
    <definedName name="Test2Data_Rate_CT">#REF!</definedName>
    <definedName name="Test2Data_Rate_ST">#REF!</definedName>
    <definedName name="Test2Doc_Rate_CT">#REF!</definedName>
    <definedName name="Test2Doc_Rate_ST">#REF!</definedName>
    <definedName name="Test2Evidence_Rate_CT">#REF!</definedName>
    <definedName name="Test2Evidence_Rate_ST">#REF!</definedName>
    <definedName name="Test2Execute_Rate_CT">#REF!</definedName>
    <definedName name="Test2Execute_Rate_ST">#REF!</definedName>
    <definedName name="TestData_Rate">'PT1(UT)'!#REF!</definedName>
    <definedName name="TestDoc_Rate">'PT1(UT)'!#REF!</definedName>
    <definedName name="TestEvidence_Rate">'PT1(UT)'!$F$2</definedName>
    <definedName name="TestExecute_Rate">'PT1(UT)'!$E$2</definedName>
    <definedName name="UnitPoint_Effort_Rate">#REF!</definedName>
    <definedName name="UTLatentDefect">#REF!</definedName>
    <definedName name="UTLookupRange">'PT1(UT)'!$D$4:$G$118</definedName>
  </definedNames>
  <calcPr calcId="125725"/>
</workbook>
</file>

<file path=xl/calcChain.xml><?xml version="1.0" encoding="utf-8"?>
<calcChain xmlns="http://schemas.openxmlformats.org/spreadsheetml/2006/main">
  <c r="B109" i="9"/>
  <c r="B110"/>
  <c r="B111"/>
  <c r="B112"/>
  <c r="B113"/>
  <c r="B114"/>
  <c r="B115"/>
  <c r="B94" i="7"/>
  <c r="B95"/>
  <c r="B96"/>
  <c r="B97"/>
  <c r="B98"/>
  <c r="B99"/>
  <c r="B124" i="1"/>
  <c r="B125"/>
  <c r="B126"/>
  <c r="B127"/>
  <c r="B128"/>
  <c r="B129"/>
  <c r="B130"/>
  <c r="B131"/>
  <c r="B23" l="1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E116" i="9"/>
  <c r="F116"/>
  <c r="G116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16"/>
  <c r="B117"/>
  <c r="B9" i="7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100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E117" i="9"/>
  <c r="F117"/>
  <c r="G117"/>
  <c r="M81" i="7" l="1"/>
  <c r="M82"/>
  <c r="M83"/>
  <c r="M84"/>
  <c r="M85"/>
  <c r="M86"/>
  <c r="M87"/>
  <c r="M88"/>
  <c r="M89"/>
  <c r="M90"/>
  <c r="M91"/>
  <c r="M92"/>
  <c r="M93"/>
  <c r="M99"/>
  <c r="B132" i="1"/>
  <c r="G132" l="1"/>
  <c r="F132" l="1"/>
  <c r="H132" l="1"/>
  <c r="M101" i="7" l="1"/>
  <c r="M100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2"/>
  <c r="M21"/>
  <c r="M20"/>
  <c r="M19"/>
  <c r="M18"/>
  <c r="M17"/>
  <c r="M16"/>
  <c r="M14"/>
  <c r="M13"/>
  <c r="M12"/>
  <c r="M11"/>
  <c r="M10"/>
  <c r="M8"/>
  <c r="M7"/>
  <c r="M6"/>
  <c r="M5"/>
  <c r="M4"/>
  <c r="H136" i="1"/>
  <c r="F136"/>
  <c r="G6" i="20"/>
  <c r="G7"/>
  <c r="G8"/>
  <c r="G9"/>
  <c r="G10"/>
  <c r="G12"/>
  <c r="D132" i="1"/>
  <c r="E132"/>
  <c r="I132"/>
  <c r="F17" i="8"/>
  <c r="G17" s="1"/>
  <c r="G118" i="9"/>
  <c r="G13" i="20"/>
  <c r="H13" s="1"/>
  <c r="F101" i="7"/>
  <c r="G101" s="1"/>
  <c r="F21" i="8"/>
  <c r="G21" s="1"/>
  <c r="F20"/>
  <c r="G20" s="1"/>
  <c r="F19"/>
  <c r="G19" s="1"/>
  <c r="F18"/>
  <c r="G18" s="1"/>
  <c r="B22" i="1"/>
  <c r="B21"/>
  <c r="B20"/>
  <c r="B19"/>
  <c r="B18"/>
  <c r="B17"/>
  <c r="B4" i="20"/>
  <c r="B5"/>
  <c r="B6"/>
  <c r="B7"/>
  <c r="B8"/>
  <c r="B9"/>
  <c r="B10"/>
  <c r="B11"/>
  <c r="B12"/>
  <c r="B13"/>
  <c r="B118" i="9"/>
  <c r="B10"/>
  <c r="B9"/>
  <c r="B8"/>
  <c r="B7"/>
  <c r="B6"/>
  <c r="B5"/>
  <c r="B4"/>
  <c r="B101" i="7"/>
  <c r="B8"/>
  <c r="B7"/>
  <c r="B6"/>
  <c r="B5"/>
  <c r="B4"/>
  <c r="B21" i="8"/>
  <c r="B20"/>
  <c r="B19"/>
  <c r="B18"/>
  <c r="B17"/>
  <c r="B16"/>
  <c r="B15"/>
  <c r="B14"/>
  <c r="B13"/>
  <c r="B12"/>
  <c r="B11"/>
  <c r="B10"/>
  <c r="B9"/>
  <c r="B8"/>
  <c r="B7"/>
  <c r="B6"/>
  <c r="B5"/>
  <c r="B4"/>
  <c r="G11" i="20"/>
  <c r="E118" i="9" l="1"/>
  <c r="F118"/>
  <c r="H11" i="20"/>
  <c r="H12"/>
  <c r="H9"/>
  <c r="H7"/>
  <c r="H10"/>
  <c r="H8"/>
  <c r="H6"/>
  <c r="D133" i="1" l="1"/>
  <c r="D134" s="1"/>
  <c r="D137" s="1"/>
  <c r="H137" s="1"/>
  <c r="E133"/>
  <c r="E134" s="1"/>
  <c r="D138" s="1"/>
  <c r="H138" l="1"/>
  <c r="F133" l="1"/>
  <c r="F134" s="1"/>
  <c r="D139" s="1"/>
  <c r="H139" s="1"/>
  <c r="H133" l="1"/>
  <c r="H134" s="1"/>
  <c r="D141" s="1"/>
  <c r="H141" s="1"/>
  <c r="I133"/>
  <c r="I134" s="1"/>
  <c r="D142" s="1"/>
  <c r="H142" s="1"/>
  <c r="G133" l="1"/>
  <c r="G134" s="1"/>
  <c r="D140" s="1"/>
  <c r="D144" l="1"/>
  <c r="H144" s="1"/>
  <c r="D143"/>
  <c r="H140"/>
  <c r="D146" l="1"/>
  <c r="H143"/>
  <c r="H146" s="1"/>
</calcChain>
</file>

<file path=xl/comments1.xml><?xml version="1.0" encoding="utf-8"?>
<comments xmlns="http://schemas.openxmlformats.org/spreadsheetml/2006/main">
  <authors>
    <author>phu-nd</author>
    <author>Dinh Bao Tuyen</author>
    <author>Nguyen Dang Phu</author>
    <author>Tuyen-DB</author>
  </authors>
  <commentList>
    <comment ref="D16" authorId="0">
      <text>
        <r>
          <rPr>
            <sz val="9"/>
            <color indexed="81"/>
            <rFont val="Tahoma"/>
            <family val="2"/>
          </rPr>
          <t>Requirement
Basic Design</t>
        </r>
      </text>
    </comment>
    <comment ref="E16" authorId="0">
      <text>
        <r>
          <rPr>
            <sz val="9"/>
            <color indexed="81"/>
            <rFont val="Tahoma"/>
            <family val="2"/>
          </rPr>
          <t>Detail Design
Deployment</t>
        </r>
      </text>
    </comment>
    <comment ref="F16" authorId="0">
      <text>
        <r>
          <rPr>
            <sz val="9"/>
            <color indexed="81"/>
            <rFont val="Tahoma"/>
            <family val="2"/>
          </rPr>
          <t>Programming</t>
        </r>
      </text>
    </comment>
    <comment ref="G16" authorId="0">
      <text>
        <r>
          <rPr>
            <sz val="9"/>
            <color indexed="81"/>
            <rFont val="Tahoma"/>
            <family val="2"/>
          </rPr>
          <t>Unit Testing</t>
        </r>
      </text>
    </comment>
    <comment ref="H16" authorId="1">
      <text>
        <r>
          <rPr>
            <sz val="9"/>
            <color indexed="81"/>
            <rFont val="Tahoma"/>
            <family val="2"/>
          </rPr>
          <t>Combination Testing</t>
        </r>
      </text>
    </comment>
    <comment ref="I16" authorId="1">
      <text>
        <r>
          <rPr>
            <sz val="9"/>
            <color indexed="81"/>
            <rFont val="Tahoma"/>
            <family val="2"/>
          </rPr>
          <t>System Testing</t>
        </r>
      </text>
    </comment>
    <comment ref="J16" authorId="1">
      <text>
        <r>
          <rPr>
            <b/>
            <sz val="9"/>
            <color indexed="81"/>
            <rFont val="Tahoma"/>
            <family val="2"/>
          </rPr>
          <t>Dinh Bao Tuyen:</t>
        </r>
        <r>
          <rPr>
            <sz val="9"/>
            <color indexed="81"/>
            <rFont val="Tahoma"/>
            <family val="2"/>
          </rPr>
          <t xml:space="preserve">
Note</t>
        </r>
      </text>
    </comment>
    <comment ref="C133" authorId="2">
      <text>
        <r>
          <rPr>
            <sz val="8"/>
            <color indexed="81"/>
            <rFont val="Tahoma"/>
            <family val="2"/>
          </rPr>
          <t>TOTAL</t>
        </r>
      </text>
    </comment>
    <comment ref="C136" authorId="0">
      <text>
        <r>
          <rPr>
            <sz val="9"/>
            <color indexed="81"/>
            <rFont val="Tahoma"/>
            <family val="2"/>
          </rPr>
          <t>Phase</t>
        </r>
      </text>
    </comment>
    <comment ref="D136" authorId="2">
      <text>
        <r>
          <rPr>
            <sz val="8"/>
            <color indexed="81"/>
            <rFont val="Tahoma"/>
            <family val="2"/>
          </rPr>
          <t>Man*Month</t>
        </r>
      </text>
    </comment>
    <comment ref="F136" authorId="2">
      <text>
        <r>
          <rPr>
            <sz val="8"/>
            <color indexed="81"/>
            <rFont val="Tahoma"/>
            <family val="2"/>
          </rPr>
          <t>Unit Price</t>
        </r>
      </text>
    </comment>
    <comment ref="H136" authorId="2">
      <text>
        <r>
          <rPr>
            <sz val="8"/>
            <color indexed="81"/>
            <rFont val="Tahoma"/>
            <family val="2"/>
          </rPr>
          <t>Total Amount</t>
        </r>
      </text>
    </comment>
    <comment ref="C145" authorId="1">
      <text>
        <r>
          <rPr>
            <sz val="9"/>
            <color indexed="81"/>
            <rFont val="ＭＳ Ｐゴシック"/>
            <family val="3"/>
            <charset val="128"/>
          </rPr>
          <t>ライセンス費用、テストデバイス等</t>
        </r>
      </text>
    </comment>
    <comment ref="B146" authorId="3">
      <text>
        <r>
          <rPr>
            <sz val="9"/>
            <color indexed="81"/>
            <rFont val="Tahoma"/>
            <family val="2"/>
          </rPr>
          <t>Grand Total</t>
        </r>
      </text>
    </comment>
  </commentList>
</comments>
</file>

<file path=xl/sharedStrings.xml><?xml version="1.0" encoding="utf-8"?>
<sst xmlns="http://schemas.openxmlformats.org/spreadsheetml/2006/main" count="670" uniqueCount="209">
  <si>
    <t>No</t>
    <phoneticPr fontId="3"/>
  </si>
  <si>
    <t>Module(s)</t>
    <phoneticPr fontId="3"/>
  </si>
  <si>
    <t>Note</t>
    <phoneticPr fontId="3"/>
  </si>
  <si>
    <t>No</t>
    <phoneticPr fontId="3"/>
  </si>
  <si>
    <t>Function(s)</t>
    <phoneticPr fontId="3"/>
  </si>
  <si>
    <t>Note</t>
    <phoneticPr fontId="3"/>
  </si>
  <si>
    <t>Coding</t>
    <phoneticPr fontId="3"/>
  </si>
  <si>
    <t>Programming Phase (CONVERT)</t>
    <phoneticPr fontId="3"/>
  </si>
  <si>
    <t>Programming Phase (GUI Design)</t>
    <phoneticPr fontId="3"/>
  </si>
  <si>
    <t>Test</t>
    <phoneticPr fontId="3"/>
  </si>
  <si>
    <t>Function(s)</t>
  </si>
  <si>
    <t>Design</t>
    <phoneticPr fontId="3"/>
  </si>
  <si>
    <t>Review</t>
    <phoneticPr fontId="3"/>
  </si>
  <si>
    <t>Review</t>
    <phoneticPr fontId="3"/>
  </si>
  <si>
    <t>Coding</t>
    <phoneticPr fontId="3"/>
  </si>
  <si>
    <t>Review</t>
    <phoneticPr fontId="3"/>
  </si>
  <si>
    <t>PG</t>
    <phoneticPr fontId="3"/>
  </si>
  <si>
    <t>Remark</t>
    <phoneticPr fontId="3"/>
  </si>
  <si>
    <r>
      <t xml:space="preserve">1 </t>
    </r>
    <r>
      <rPr>
        <b/>
        <sz val="10"/>
        <rFont val="ＭＳ Ｐ明朝"/>
        <family val="1"/>
        <charset val="128"/>
      </rPr>
      <t>人月</t>
    </r>
    <r>
      <rPr>
        <b/>
        <sz val="10"/>
        <rFont val="Times New Roman"/>
        <family val="1"/>
      </rPr>
      <t xml:space="preserve"> = </t>
    </r>
    <phoneticPr fontId="3"/>
  </si>
  <si>
    <r>
      <t>日本語サポート</t>
    </r>
    <r>
      <rPr>
        <b/>
        <sz val="10"/>
        <rFont val="Times New Roman"/>
        <family val="1"/>
      </rPr>
      <t xml:space="preserve"> = </t>
    </r>
    <phoneticPr fontId="3"/>
  </si>
  <si>
    <r>
      <t>管理</t>
    </r>
    <r>
      <rPr>
        <b/>
        <sz val="10"/>
        <rFont val="Times New Roman"/>
        <family val="1"/>
      </rPr>
      <t xml:space="preserve"> = </t>
    </r>
    <phoneticPr fontId="3"/>
  </si>
  <si>
    <t>Testing 1 Phase (include Unit Test)</t>
    <phoneticPr fontId="3"/>
  </si>
  <si>
    <t xml:space="preserve">Email </t>
  </si>
  <si>
    <t>info@fujinet.net</t>
  </si>
  <si>
    <t xml:space="preserve">Web </t>
  </si>
  <si>
    <t>http://www.fujinet.net</t>
  </si>
  <si>
    <t>Project</t>
  </si>
  <si>
    <t>Customer</t>
  </si>
  <si>
    <t>Create</t>
  </si>
  <si>
    <t>Confirm</t>
  </si>
  <si>
    <t>Function(s)</t>
    <phoneticPr fontId="3"/>
  </si>
  <si>
    <t>Evidence</t>
    <phoneticPr fontId="3"/>
  </si>
  <si>
    <t>Programming Phase (NEW/MOD)</t>
    <phoneticPr fontId="3"/>
  </si>
  <si>
    <t>Size
(GUI Item(s))</t>
  </si>
  <si>
    <t>Size
(Add/Mod LOC)</t>
  </si>
  <si>
    <t xml:space="preserve">Address </t>
  </si>
  <si>
    <t>10 Pho Quang St., Tan Binh Dist. , Hochiminh City, Vietnam</t>
    <phoneticPr fontId="3"/>
  </si>
  <si>
    <t>UT</t>
    <phoneticPr fontId="3"/>
  </si>
  <si>
    <t>CT</t>
    <phoneticPr fontId="3"/>
  </si>
  <si>
    <t>ST</t>
    <phoneticPr fontId="3"/>
  </si>
  <si>
    <t>RQ.BD</t>
    <phoneticPr fontId="3"/>
  </si>
  <si>
    <t>翻訳と開発時の日本語サポート</t>
    <phoneticPr fontId="3"/>
  </si>
  <si>
    <t>管理</t>
    <phoneticPr fontId="3"/>
  </si>
  <si>
    <t>開発工数の合計：</t>
    <rPh sb="2" eb="4">
      <t>コウスウ</t>
    </rPh>
    <rPh sb="5" eb="7">
      <t>ゴウケイ</t>
    </rPh>
    <phoneticPr fontId="3"/>
  </si>
  <si>
    <t>人月換算：</t>
    <phoneticPr fontId="3"/>
  </si>
  <si>
    <t>要件定義・基本設計</t>
    <rPh sb="0" eb="2">
      <t>ヨウケン</t>
    </rPh>
    <rPh sb="2" eb="4">
      <t>テイギ</t>
    </rPh>
    <rPh sb="5" eb="7">
      <t>キホン</t>
    </rPh>
    <rPh sb="7" eb="9">
      <t>セッケイ</t>
    </rPh>
    <phoneticPr fontId="3"/>
  </si>
  <si>
    <t>コーディング</t>
    <phoneticPr fontId="3"/>
  </si>
  <si>
    <t>単体テスト</t>
    <rPh sb="0" eb="2">
      <t>タンタイ</t>
    </rPh>
    <phoneticPr fontId="3"/>
  </si>
  <si>
    <t>結合テスト</t>
    <rPh sb="0" eb="2">
      <t>ケツゴウ</t>
    </rPh>
    <phoneticPr fontId="3"/>
  </si>
  <si>
    <t>システムテスト</t>
    <phoneticPr fontId="3"/>
  </si>
  <si>
    <r>
      <t>合計人月</t>
    </r>
    <r>
      <rPr>
        <b/>
        <i/>
        <sz val="10"/>
        <rFont val="ＭＳ Ｐ明朝"/>
        <family val="1"/>
        <charset val="128"/>
      </rPr>
      <t>(人月)</t>
    </r>
    <rPh sb="0" eb="2">
      <t>ゴウケイ</t>
    </rPh>
    <phoneticPr fontId="3"/>
  </si>
  <si>
    <t>工程別見積金額</t>
    <rPh sb="0" eb="2">
      <t>コウテイ</t>
    </rPh>
    <rPh sb="2" eb="3">
      <t>ベツ</t>
    </rPh>
    <rPh sb="3" eb="5">
      <t>ミツ</t>
    </rPh>
    <rPh sb="5" eb="7">
      <t>キンガク</t>
    </rPh>
    <phoneticPr fontId="3"/>
  </si>
  <si>
    <t>USD</t>
    <phoneticPr fontId="3"/>
  </si>
  <si>
    <t>通貨単位</t>
    <rPh sb="0" eb="2">
      <t>ツウカ</t>
    </rPh>
    <rPh sb="2" eb="4">
      <t>タンイ</t>
    </rPh>
    <phoneticPr fontId="3"/>
  </si>
  <si>
    <t>DD.DP</t>
    <phoneticPr fontId="3"/>
  </si>
  <si>
    <t>詳細設計.構築（デプロイ作業）</t>
    <phoneticPr fontId="3"/>
  </si>
  <si>
    <t>Fix 
bug</t>
    <phoneticPr fontId="3"/>
  </si>
  <si>
    <t>見積合計</t>
  </si>
  <si>
    <t>IsDup</t>
  </si>
  <si>
    <r>
      <t xml:space="preserve">QUOTATION
</t>
    </r>
    <r>
      <rPr>
        <sz val="8"/>
        <color indexed="22"/>
        <rFont val="Times New Roman"/>
        <family val="1"/>
      </rPr>
      <t>(Doc. Rev. 1.00)</t>
    </r>
    <phoneticPr fontId="3"/>
  </si>
  <si>
    <t>Size
(Base LOC)</t>
  </si>
  <si>
    <t>Về các điều kiện tiền đề báo giá, xin hãy tham khảo file 【Điều kiện tiền đề】 kèm theo</t>
  </si>
  <si>
    <t>他費用</t>
  </si>
  <si>
    <t>DFW_C20_000Q</t>
  </si>
  <si>
    <t>DFW_C30_101E</t>
  </si>
  <si>
    <t>DFW_C90_100E</t>
  </si>
  <si>
    <t>DFW_CP0_000E</t>
  </si>
  <si>
    <t>DFW_CR0_000E</t>
  </si>
  <si>
    <t>DFW_H10_200E</t>
  </si>
  <si>
    <t>DFW_H10_900Q</t>
  </si>
  <si>
    <t>DFW_H20_000Q</t>
  </si>
  <si>
    <t>DFW_H30_200E</t>
  </si>
  <si>
    <t>DFW_H30_600E</t>
  </si>
  <si>
    <t>DFW_H40_000Q</t>
  </si>
  <si>
    <t>DFW_J10_900Q</t>
  </si>
  <si>
    <t>DFW_J10_G00E</t>
  </si>
  <si>
    <t>DFW_J11_G00E</t>
  </si>
  <si>
    <t>DFW_J12_010E</t>
  </si>
  <si>
    <t>DFW_J1A_000P</t>
  </si>
  <si>
    <t>DFW_J20_000Q</t>
  </si>
  <si>
    <t>DFW_J40_000Q</t>
  </si>
  <si>
    <t>DFW_M10_000E</t>
  </si>
  <si>
    <t>DFW_M10_200E</t>
  </si>
  <si>
    <t>DFW_M20_000E</t>
  </si>
  <si>
    <t>DFW_M30_000E</t>
  </si>
  <si>
    <t>DFW_M3A_000P</t>
  </si>
  <si>
    <t>DFW_M40_000E</t>
  </si>
  <si>
    <t>DFW_M50_000E</t>
  </si>
  <si>
    <t>DFW_M90_000Q</t>
  </si>
  <si>
    <t>DFW_MG0_000E</t>
  </si>
  <si>
    <t>DFW_MI0_000E</t>
  </si>
  <si>
    <t>DFW_MK0_000E</t>
  </si>
  <si>
    <t>DFW_MT0_000Q</t>
  </si>
  <si>
    <t>DFW_MT0_G00E</t>
  </si>
  <si>
    <t>DFW_MZ0_000E</t>
  </si>
  <si>
    <t>DFW_S10_001E</t>
  </si>
  <si>
    <t>DFW_S20_000Q</t>
  </si>
  <si>
    <t>DFW_U10_001E</t>
  </si>
  <si>
    <t>DFW_U20_000Q</t>
  </si>
  <si>
    <t>DFW_U30_100E</t>
  </si>
  <si>
    <t>DFW_Z10_000E</t>
  </si>
  <si>
    <t>DFW_Z11_000X</t>
  </si>
  <si>
    <t>DFW_Z70_100E</t>
  </si>
  <si>
    <t>DFW_Z90_100E</t>
  </si>
  <si>
    <t>DFW_ZA0_000Q</t>
  </si>
  <si>
    <t>DFW_ZF0_200E</t>
  </si>
  <si>
    <t>DFW_ZF0_300E</t>
  </si>
  <si>
    <t>DFW_ZN0_000E</t>
  </si>
  <si>
    <t>DFW_ZO0_000Q</t>
  </si>
  <si>
    <t>DFW_ZQ0_000E</t>
  </si>
  <si>
    <t>DFW_ZR0_000Q</t>
  </si>
  <si>
    <t>DFW_H10_D00U</t>
  </si>
  <si>
    <t>DFW_M30_000Q</t>
  </si>
  <si>
    <t>DFW_M40_000Q</t>
  </si>
  <si>
    <t>DFW_M60_000E</t>
  </si>
  <si>
    <t>DFW_M80_000E</t>
  </si>
  <si>
    <t>DFW_M90_000E</t>
  </si>
  <si>
    <t>DFW_MP0_000E</t>
  </si>
  <si>
    <t>DFW_MP0_000Q</t>
  </si>
  <si>
    <t>DFW_S5A_000P</t>
  </si>
  <si>
    <t>DFW_S5A_500U</t>
  </si>
  <si>
    <t>DFW_T30_701U</t>
  </si>
  <si>
    <t>DFW_T30_B00U</t>
  </si>
  <si>
    <t>DFW_U5A_000P</t>
  </si>
  <si>
    <t>DFW_U5A_100P</t>
  </si>
  <si>
    <t>DFW_U5A_500U</t>
  </si>
  <si>
    <t>DFW_U5A_600U</t>
  </si>
  <si>
    <t>DFW_X99_000U</t>
  </si>
  <si>
    <t>DFW_Z5A_100P</t>
  </si>
  <si>
    <t>DFW_Z5A_600U</t>
  </si>
  <si>
    <t>DFW_Z70_900U</t>
  </si>
  <si>
    <t>DFW_Z80_000Q</t>
  </si>
  <si>
    <t>DFW_Z90_900U</t>
  </si>
  <si>
    <t>DFW_ZFB_200P</t>
  </si>
  <si>
    <t>DFW_ZFB_600U</t>
  </si>
  <si>
    <r>
      <t>DB</t>
    </r>
    <r>
      <rPr>
        <sz val="10"/>
        <rFont val="ＭＳ Ｐ明朝"/>
        <family val="1"/>
        <charset val="128"/>
      </rPr>
      <t>接続用の</t>
    </r>
    <r>
      <rPr>
        <sz val="10"/>
        <rFont val="Times New Roman"/>
        <family val="1"/>
      </rPr>
      <t>DLL</t>
    </r>
    <r>
      <rPr>
        <sz val="10"/>
        <rFont val="ＭＳ Ｐ明朝"/>
        <family val="1"/>
        <charset val="128"/>
      </rPr>
      <t>を作成</t>
    </r>
    <phoneticPr fontId="3"/>
  </si>
  <si>
    <r>
      <t>EX</t>
    </r>
    <r>
      <rPr>
        <sz val="10"/>
        <rFont val="ＭＳ Ｐ明朝"/>
        <family val="1"/>
        <charset val="128"/>
      </rPr>
      <t>カスタムコントロールのマイグレーション</t>
    </r>
    <phoneticPr fontId="3"/>
  </si>
  <si>
    <t>DFW_H10_200E</t>
    <phoneticPr fontId="3"/>
  </si>
  <si>
    <t>DFW_H10_200A</t>
  </si>
  <si>
    <t>DFW_H10_200A</t>
    <phoneticPr fontId="3"/>
  </si>
  <si>
    <t>DFW_H30_600E</t>
    <phoneticPr fontId="3"/>
  </si>
  <si>
    <t>DFW_H30_600E2</t>
  </si>
  <si>
    <t>DFW_H30_600E2</t>
    <phoneticPr fontId="3"/>
  </si>
  <si>
    <t>一括受入入力（仕入計上無し）</t>
    <phoneticPr fontId="3"/>
  </si>
  <si>
    <t>DFW_J20_000Q</t>
    <phoneticPr fontId="3"/>
  </si>
  <si>
    <t>DFW_J20_000Q</t>
    <phoneticPr fontId="3"/>
  </si>
  <si>
    <t>受注製番モニターリスト</t>
    <phoneticPr fontId="3"/>
  </si>
  <si>
    <t>DFW_H10_200A</t>
    <phoneticPr fontId="3"/>
  </si>
  <si>
    <t>DFW_J20_000Q2</t>
  </si>
  <si>
    <t>DFW_J20_000Q2</t>
    <phoneticPr fontId="3"/>
  </si>
  <si>
    <t>ARB_TNP_000E</t>
  </si>
  <si>
    <t>ARB_SET_000E</t>
  </si>
  <si>
    <t>ARB_M30_010U</t>
  </si>
  <si>
    <t>ARB_M20_010U</t>
  </si>
  <si>
    <t>ARB_J10_020E</t>
  </si>
  <si>
    <t>ARB_HOJ_000E</t>
  </si>
  <si>
    <t>ARB_ZN0_100U</t>
  </si>
  <si>
    <t>ARB_Z30_L00U</t>
  </si>
  <si>
    <t>ARB_U10_010U</t>
  </si>
  <si>
    <t>ARB_S20_010U</t>
  </si>
  <si>
    <t>ARB_M10_010U</t>
  </si>
  <si>
    <t>ARB_J10_031P</t>
  </si>
  <si>
    <t>ARB_J10_010U</t>
  </si>
  <si>
    <t>ARB_H30_L00U</t>
  </si>
  <si>
    <t>ARB_H10_L00U</t>
  </si>
  <si>
    <t>注文書(多品一様）</t>
    <rPh sb="0" eb="3">
      <t>チュウモンショ</t>
    </rPh>
    <rPh sb="4" eb="5">
      <t>タ</t>
    </rPh>
    <rPh sb="5" eb="6">
      <t>ヒン</t>
    </rPh>
    <rPh sb="6" eb="8">
      <t>イチヨウ</t>
    </rPh>
    <phoneticPr fontId="40"/>
  </si>
  <si>
    <t>仕入関連帳票</t>
  </si>
  <si>
    <t>売上関連帳票</t>
  </si>
  <si>
    <t>入金関連帳票</t>
  </si>
  <si>
    <t>在庫移管関連帳票</t>
  </si>
  <si>
    <t>出荷実績入力　</t>
  </si>
  <si>
    <t>現品表</t>
  </si>
  <si>
    <t>製造指示書（特注リスト）</t>
    <rPh sb="0" eb="2">
      <t>セイゾウ</t>
    </rPh>
    <rPh sb="2" eb="5">
      <t>シジショ</t>
    </rPh>
    <rPh sb="6" eb="8">
      <t>トクチュウ</t>
    </rPh>
    <phoneticPr fontId="40"/>
  </si>
  <si>
    <t>受注製番一覧表（得意先別）</t>
  </si>
  <si>
    <t>受注製番一覧表（得意先別、海江田）</t>
  </si>
  <si>
    <t>受注製番一覧表（得意先別、海江田製品順）</t>
  </si>
  <si>
    <t>受注製番一覧表（直送住所）</t>
  </si>
  <si>
    <t>出荷一覧表（出荷日別、製番別）</t>
  </si>
  <si>
    <t>出荷一覧表（出荷日別、製番別）</t>
    <phoneticPr fontId="3"/>
  </si>
  <si>
    <t>帳票</t>
    <phoneticPr fontId="3"/>
  </si>
  <si>
    <r>
      <t>DB</t>
    </r>
    <r>
      <rPr>
        <sz val="10"/>
        <rFont val="ＭＳ Ｐ明朝"/>
        <family val="1"/>
        <charset val="128"/>
      </rPr>
      <t>接続用の</t>
    </r>
    <r>
      <rPr>
        <sz val="10"/>
        <rFont val="Times New Roman"/>
        <family val="1"/>
      </rPr>
      <t>DLL</t>
    </r>
    <r>
      <rPr>
        <sz val="10"/>
        <rFont val="ＭＳ Ｐ明朝"/>
        <family val="1"/>
        <charset val="128"/>
      </rPr>
      <t>を作成</t>
    </r>
    <phoneticPr fontId="3"/>
  </si>
  <si>
    <t>DB接続用のDLLを作成</t>
  </si>
  <si>
    <t>EXカスタムコントロールのマイグレーション</t>
  </si>
  <si>
    <t>DFW_H10_200E</t>
    <phoneticPr fontId="3"/>
  </si>
  <si>
    <t>DFW_H30_600E</t>
    <phoneticPr fontId="3"/>
  </si>
  <si>
    <t>DFW_H30_600E2</t>
    <phoneticPr fontId="3"/>
  </si>
  <si>
    <t>DFW_J20_000Q2</t>
    <phoneticPr fontId="3"/>
  </si>
  <si>
    <t>受注製番一覧表（得意先別）</t>
    <phoneticPr fontId="3"/>
  </si>
  <si>
    <t>受注製番一覧表（得意先別、海江田）</t>
    <phoneticPr fontId="3"/>
  </si>
  <si>
    <t>受注製番一覧表（得意先別、海江田製品順）</t>
    <phoneticPr fontId="3"/>
  </si>
  <si>
    <t>受注製番一覧表（直送住所）</t>
    <phoneticPr fontId="3"/>
  </si>
  <si>
    <t>MB</t>
    <phoneticPr fontId="3"/>
  </si>
  <si>
    <t>DAT-LM</t>
    <phoneticPr fontId="3"/>
  </si>
  <si>
    <t>TRUNG-TM</t>
    <phoneticPr fontId="3"/>
  </si>
  <si>
    <t>電脳工場R1.0 マイグレーション</t>
    <phoneticPr fontId="3"/>
  </si>
  <si>
    <t/>
  </si>
  <si>
    <t>Size
(LOC)</t>
    <phoneticPr fontId="3"/>
  </si>
  <si>
    <t>DFW_P10_G00U</t>
  </si>
  <si>
    <t>DFW_P10_B00U</t>
  </si>
  <si>
    <t>ARB_H30_010E</t>
  </si>
  <si>
    <t>ADD_MST_001</t>
  </si>
  <si>
    <t>ADD_MST_005</t>
  </si>
  <si>
    <t>ADD_MST_006</t>
  </si>
  <si>
    <t>ADD_MST_007</t>
  </si>
  <si>
    <t>変換手帳作成。</t>
  </si>
  <si>
    <t>通訳工数</t>
  </si>
  <si>
    <t>追加 2017/08/30</t>
    <phoneticPr fontId="3"/>
  </si>
  <si>
    <t>追加 2017/08/30</t>
    <phoneticPr fontId="3"/>
  </si>
  <si>
    <r>
      <t>MB</t>
    </r>
    <r>
      <rPr>
        <sz val="9"/>
        <rFont val="ＭＳ Ｐ明朝"/>
        <family val="1"/>
        <charset val="128"/>
      </rPr>
      <t>様が訪問して頂いて</t>
    </r>
    <r>
      <rPr>
        <sz val="9"/>
        <rFont val="Times New Roman"/>
        <family val="1"/>
      </rPr>
      <t>FJN</t>
    </r>
    <r>
      <rPr>
        <sz val="9"/>
        <rFont val="ＭＳ Ｐ明朝"/>
        <family val="1"/>
        <charset val="128"/>
      </rPr>
      <t>にて受入検証を実施して頂く時</t>
    </r>
    <phoneticPr fontId="3"/>
  </si>
</sst>
</file>

<file path=xl/styles.xml><?xml version="1.0" encoding="utf-8"?>
<styleSheet xmlns="http://schemas.openxmlformats.org/spreadsheetml/2006/main">
  <numFmts count="6">
    <numFmt numFmtId="176" formatCode="#,##0.0_);[Red]\(#,##0.0\)"/>
    <numFmt numFmtId="177" formatCode="0.0_);[Red]\(0.0\)"/>
    <numFmt numFmtId="178" formatCode="#,##0_ "/>
    <numFmt numFmtId="179" formatCode="#,##0.0_ "/>
    <numFmt numFmtId="180" formatCode="0&quot; (h)&quot;"/>
    <numFmt numFmtId="181" formatCode="0.0%"/>
  </numFmts>
  <fonts count="68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Times New Roman"/>
      <family val="1"/>
    </font>
    <font>
      <b/>
      <i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u/>
      <sz val="11"/>
      <color indexed="12"/>
      <name val="ＭＳ Ｐゴシック"/>
      <family val="3"/>
      <charset val="128"/>
    </font>
    <font>
      <b/>
      <sz val="10"/>
      <name val="ＭＳ Ｐ明朝"/>
      <family val="1"/>
      <charset val="128"/>
    </font>
    <font>
      <sz val="8"/>
      <color indexed="81"/>
      <name val="Tahoma"/>
      <family val="2"/>
    </font>
    <font>
      <b/>
      <sz val="12"/>
      <name val="ＭＳ Ｐ明朝"/>
      <family val="1"/>
      <charset val="128"/>
    </font>
    <font>
      <sz val="11"/>
      <name val="Times New Roman"/>
      <family val="1"/>
    </font>
    <font>
      <b/>
      <sz val="1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2"/>
      <name val="Times New Roman"/>
      <family val="1"/>
    </font>
    <font>
      <b/>
      <sz val="12"/>
      <color indexed="12"/>
      <name val="Times New Roman"/>
      <family val="1"/>
    </font>
    <font>
      <b/>
      <sz val="10"/>
      <color indexed="16"/>
      <name val="Times New Roman"/>
      <family val="1"/>
    </font>
    <font>
      <sz val="10"/>
      <color indexed="16"/>
      <name val="Times New Roman"/>
      <family val="1"/>
    </font>
    <font>
      <sz val="11"/>
      <color indexed="16"/>
      <name val="Times New Roman"/>
      <family val="1"/>
    </font>
    <font>
      <b/>
      <sz val="14"/>
      <color indexed="12"/>
      <name val="Times New Roman"/>
      <family val="1"/>
    </font>
    <font>
      <b/>
      <sz val="12"/>
      <name val="Times New Roman"/>
      <family val="1"/>
    </font>
    <font>
      <i/>
      <sz val="11"/>
      <color indexed="12"/>
      <name val="Times New Roman"/>
      <family val="1"/>
    </font>
    <font>
      <sz val="8"/>
      <color indexed="8"/>
      <name val="Times New Roman"/>
      <family val="1"/>
    </font>
    <font>
      <sz val="12"/>
      <name val="ＭＳ ゴシック"/>
      <family val="3"/>
      <charset val="128"/>
    </font>
    <font>
      <b/>
      <sz val="8"/>
      <color indexed="8"/>
      <name val="Times New Roman"/>
      <family val="1"/>
    </font>
    <font>
      <sz val="8"/>
      <color indexed="8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u/>
      <sz val="8"/>
      <color indexed="12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ＭＳ Ｐゴシック"/>
      <family val="3"/>
      <charset val="128"/>
    </font>
    <font>
      <b/>
      <sz val="24"/>
      <color indexed="16"/>
      <name val="Times New Roman"/>
      <family val="1"/>
    </font>
    <font>
      <b/>
      <sz val="10"/>
      <name val="Arial"/>
      <family val="2"/>
    </font>
    <font>
      <b/>
      <i/>
      <sz val="12"/>
      <color indexed="20"/>
      <name val="Times New Roman"/>
      <family val="1"/>
    </font>
    <font>
      <b/>
      <sz val="20"/>
      <color indexed="20"/>
      <name val="ＭＳ Ｐゴシック"/>
      <family val="3"/>
      <charset val="128"/>
    </font>
    <font>
      <b/>
      <sz val="9"/>
      <name val="Times New Roman"/>
      <family val="1"/>
    </font>
    <font>
      <b/>
      <sz val="9"/>
      <name val="Arial"/>
      <family val="2"/>
    </font>
    <font>
      <b/>
      <i/>
      <sz val="9"/>
      <color indexed="20"/>
      <name val="Times New Roman"/>
      <family val="1"/>
    </font>
    <font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0"/>
      <color indexed="12"/>
      <name val="ＭＳ Ｐ明朝"/>
      <family val="1"/>
      <charset val="128"/>
    </font>
    <font>
      <sz val="10"/>
      <color indexed="12"/>
      <name val="Times New Roman"/>
      <family val="1"/>
    </font>
    <font>
      <sz val="8"/>
      <color indexed="22"/>
      <name val="Times New Roman"/>
      <family val="1"/>
    </font>
    <font>
      <b/>
      <sz val="12"/>
      <color indexed="16"/>
      <name val="Times New Roman"/>
      <family val="1"/>
    </font>
    <font>
      <b/>
      <i/>
      <sz val="10"/>
      <color indexed="16"/>
      <name val="Times New Roman"/>
      <family val="1"/>
    </font>
    <font>
      <b/>
      <sz val="14"/>
      <name val="ＭＳ Ｐ明朝"/>
      <family val="1"/>
      <charset val="128"/>
    </font>
    <font>
      <b/>
      <i/>
      <sz val="14"/>
      <name val="Times New Roman"/>
      <family val="1"/>
    </font>
    <font>
      <b/>
      <i/>
      <sz val="10"/>
      <name val="ＭＳ Ｐ明朝"/>
      <family val="1"/>
      <charset val="128"/>
    </font>
    <font>
      <sz val="9"/>
      <color indexed="81"/>
      <name val="ＭＳ Ｐゴシック"/>
      <family val="3"/>
      <charset val="128"/>
    </font>
    <font>
      <sz val="9"/>
      <name val="Times New Roman"/>
      <family val="1"/>
    </font>
    <font>
      <sz val="10"/>
      <name val="ＭＳ Ｐ明朝"/>
      <family val="1"/>
      <charset val="128"/>
    </font>
    <font>
      <sz val="9"/>
      <name val="ＭＳ Ｐ明朝"/>
      <family val="1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</fills>
  <borders count="5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6">
    <xf numFmtId="0" fontId="0" fillId="0" borderId="0"/>
    <xf numFmtId="0" fontId="29" fillId="2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9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42" fillId="20" borderId="1" applyNumberFormat="0" applyAlignment="0" applyProtection="0">
      <alignment vertical="center"/>
    </xf>
    <xf numFmtId="0" fontId="43" fillId="21" borderId="2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49" fillId="7" borderId="1" applyNumberFormat="0" applyAlignment="0" applyProtection="0">
      <alignment vertical="center"/>
    </xf>
    <xf numFmtId="0" fontId="50" fillId="0" borderId="6" applyNumberFormat="0" applyFill="0" applyAlignment="0" applyProtection="0">
      <alignment vertical="center"/>
    </xf>
    <xf numFmtId="0" fontId="51" fillId="22" borderId="0" applyNumberFormat="0" applyBorder="0" applyAlignment="0" applyProtection="0">
      <alignment vertical="center"/>
    </xf>
    <xf numFmtId="0" fontId="29" fillId="0" borderId="0">
      <alignment vertical="center"/>
    </xf>
    <xf numFmtId="0" fontId="26" fillId="0" borderId="0"/>
    <xf numFmtId="0" fontId="2" fillId="23" borderId="7" applyNumberFormat="0" applyFont="0" applyAlignment="0" applyProtection="0">
      <alignment vertical="center"/>
    </xf>
    <xf numFmtId="0" fontId="52" fillId="20" borderId="8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9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1" fillId="0" borderId="0"/>
  </cellStyleXfs>
  <cellXfs count="254">
    <xf numFmtId="0" fontId="0" fillId="0" borderId="0" xfId="0"/>
    <xf numFmtId="0" fontId="4" fillId="0" borderId="0" xfId="0" applyFont="1"/>
    <xf numFmtId="0" fontId="7" fillId="0" borderId="0" xfId="0" applyFont="1"/>
    <xf numFmtId="0" fontId="8" fillId="0" borderId="0" xfId="0" applyFont="1" applyAlignment="1">
      <alignment horizontal="center"/>
    </xf>
    <xf numFmtId="0" fontId="8" fillId="24" borderId="10" xfId="0" applyFont="1" applyFill="1" applyBorder="1" applyAlignment="1">
      <alignment horizontal="center"/>
    </xf>
    <xf numFmtId="0" fontId="8" fillId="24" borderId="11" xfId="0" applyFont="1" applyFill="1" applyBorder="1" applyAlignment="1">
      <alignment horizontal="center"/>
    </xf>
    <xf numFmtId="0" fontId="5" fillId="0" borderId="0" xfId="0" applyFont="1"/>
    <xf numFmtId="0" fontId="7" fillId="0" borderId="12" xfId="0" applyFont="1" applyBorder="1"/>
    <xf numFmtId="0" fontId="13" fillId="0" borderId="0" xfId="0" applyFont="1"/>
    <xf numFmtId="0" fontId="8" fillId="24" borderId="10" xfId="0" applyFont="1" applyFill="1" applyBorder="1" applyAlignment="1">
      <alignment horizontal="center" vertical="center"/>
    </xf>
    <xf numFmtId="0" fontId="8" fillId="24" borderId="13" xfId="0" applyFont="1" applyFill="1" applyBorder="1" applyAlignment="1">
      <alignment horizontal="center" vertical="center"/>
    </xf>
    <xf numFmtId="0" fontId="8" fillId="24" borderId="14" xfId="0" applyFont="1" applyFill="1" applyBorder="1" applyAlignment="1">
      <alignment horizontal="center" vertical="center" wrapText="1"/>
    </xf>
    <xf numFmtId="0" fontId="8" fillId="24" borderId="15" xfId="0" applyFont="1" applyFill="1" applyBorder="1" applyAlignment="1">
      <alignment horizontal="center" vertical="center"/>
    </xf>
    <xf numFmtId="0" fontId="10" fillId="0" borderId="12" xfId="0" applyNumberFormat="1" applyFont="1" applyBorder="1" applyAlignment="1">
      <alignment horizontal="right"/>
    </xf>
    <xf numFmtId="0" fontId="10" fillId="0" borderId="0" xfId="0" applyNumberFormat="1" applyFont="1" applyBorder="1" applyAlignment="1">
      <alignment horizontal="right"/>
    </xf>
    <xf numFmtId="176" fontId="17" fillId="25" borderId="12" xfId="0" applyNumberFormat="1" applyFont="1" applyFill="1" applyBorder="1" applyAlignment="1">
      <alignment shrinkToFit="1"/>
    </xf>
    <xf numFmtId="0" fontId="21" fillId="0" borderId="0" xfId="0" applyFont="1"/>
    <xf numFmtId="0" fontId="19" fillId="24" borderId="10" xfId="0" applyFont="1" applyFill="1" applyBorder="1" applyAlignment="1">
      <alignment horizontal="center" vertical="center"/>
    </xf>
    <xf numFmtId="0" fontId="19" fillId="24" borderId="16" xfId="0" applyFont="1" applyFill="1" applyBorder="1" applyAlignment="1">
      <alignment horizontal="center" vertical="center"/>
    </xf>
    <xf numFmtId="0" fontId="19" fillId="24" borderId="13" xfId="0" applyFont="1" applyFill="1" applyBorder="1" applyAlignment="1">
      <alignment horizontal="center" vertical="center"/>
    </xf>
    <xf numFmtId="0" fontId="19" fillId="24" borderId="11" xfId="0" applyFont="1" applyFill="1" applyBorder="1" applyAlignment="1">
      <alignment horizontal="center" shrinkToFit="1"/>
    </xf>
    <xf numFmtId="176" fontId="17" fillId="25" borderId="12" xfId="0" applyNumberFormat="1" applyFont="1" applyFill="1" applyBorder="1" applyAlignment="1">
      <alignment horizontal="right" shrinkToFit="1"/>
    </xf>
    <xf numFmtId="0" fontId="13" fillId="0" borderId="0" xfId="0" applyFont="1" applyAlignment="1">
      <alignment vertical="center"/>
    </xf>
    <xf numFmtId="0" fontId="8" fillId="0" borderId="22" xfId="0" applyFont="1" applyBorder="1" applyAlignment="1">
      <alignment horizontal="center"/>
    </xf>
    <xf numFmtId="0" fontId="7" fillId="0" borderId="22" xfId="0" applyFont="1" applyBorder="1"/>
    <xf numFmtId="176" fontId="7" fillId="0" borderId="23" xfId="0" applyNumberFormat="1" applyFont="1" applyBorder="1"/>
    <xf numFmtId="0" fontId="7" fillId="0" borderId="23" xfId="0" applyFont="1" applyBorder="1"/>
    <xf numFmtId="0" fontId="7" fillId="0" borderId="0" xfId="0" applyFont="1" applyBorder="1"/>
    <xf numFmtId="0" fontId="7" fillId="0" borderId="24" xfId="0" applyFont="1" applyBorder="1"/>
    <xf numFmtId="0" fontId="7" fillId="0" borderId="25" xfId="0" applyFont="1" applyBorder="1"/>
    <xf numFmtId="0" fontId="8" fillId="0" borderId="25" xfId="0" applyFont="1" applyBorder="1" applyAlignment="1">
      <alignment horizontal="right"/>
    </xf>
    <xf numFmtId="177" fontId="8" fillId="0" borderId="25" xfId="0" applyNumberFormat="1" applyFont="1" applyFill="1" applyBorder="1" applyAlignment="1">
      <alignment horizontal="right" wrapText="1"/>
    </xf>
    <xf numFmtId="177" fontId="5" fillId="0" borderId="25" xfId="0" applyNumberFormat="1" applyFont="1" applyBorder="1"/>
    <xf numFmtId="0" fontId="7" fillId="0" borderId="26" xfId="0" applyFont="1" applyBorder="1"/>
    <xf numFmtId="0" fontId="7" fillId="24" borderId="27" xfId="0" applyFont="1" applyFill="1" applyBorder="1"/>
    <xf numFmtId="0" fontId="8" fillId="24" borderId="28" xfId="0" applyFont="1" applyFill="1" applyBorder="1"/>
    <xf numFmtId="0" fontId="8" fillId="24" borderId="28" xfId="0" applyFont="1" applyFill="1" applyBorder="1" applyAlignment="1">
      <alignment horizontal="right"/>
    </xf>
    <xf numFmtId="0" fontId="5" fillId="24" borderId="28" xfId="0" applyFont="1" applyFill="1" applyBorder="1"/>
    <xf numFmtId="0" fontId="7" fillId="24" borderId="29" xfId="0" applyFont="1" applyFill="1" applyBorder="1"/>
    <xf numFmtId="0" fontId="24" fillId="0" borderId="0" xfId="0" applyFont="1"/>
    <xf numFmtId="180" fontId="5" fillId="24" borderId="28" xfId="0" applyNumberFormat="1" applyFont="1" applyFill="1" applyBorder="1"/>
    <xf numFmtId="0" fontId="7" fillId="24" borderId="22" xfId="0" applyFont="1" applyFill="1" applyBorder="1"/>
    <xf numFmtId="0" fontId="8" fillId="24" borderId="0" xfId="0" applyFont="1" applyFill="1" applyBorder="1"/>
    <xf numFmtId="0" fontId="8" fillId="24" borderId="0" xfId="0" applyFont="1" applyFill="1" applyBorder="1" applyAlignment="1">
      <alignment horizontal="right"/>
    </xf>
    <xf numFmtId="181" fontId="5" fillId="24" borderId="0" xfId="0" applyNumberFormat="1" applyFont="1" applyFill="1" applyBorder="1"/>
    <xf numFmtId="0" fontId="5" fillId="24" borderId="0" xfId="0" applyFont="1" applyFill="1" applyBorder="1"/>
    <xf numFmtId="0" fontId="7" fillId="24" borderId="23" xfId="0" applyFont="1" applyFill="1" applyBorder="1"/>
    <xf numFmtId="0" fontId="7" fillId="24" borderId="24" xfId="0" applyFont="1" applyFill="1" applyBorder="1"/>
    <xf numFmtId="0" fontId="8" fillId="24" borderId="25" xfId="0" applyFont="1" applyFill="1" applyBorder="1"/>
    <xf numFmtId="0" fontId="8" fillId="24" borderId="25" xfId="0" applyFont="1" applyFill="1" applyBorder="1" applyAlignment="1">
      <alignment horizontal="right"/>
    </xf>
    <xf numFmtId="177" fontId="8" fillId="24" borderId="25" xfId="0" applyNumberFormat="1" applyFont="1" applyFill="1" applyBorder="1" applyAlignment="1">
      <alignment horizontal="right" wrapText="1"/>
    </xf>
    <xf numFmtId="0" fontId="5" fillId="24" borderId="25" xfId="0" applyFont="1" applyFill="1" applyBorder="1"/>
    <xf numFmtId="0" fontId="7" fillId="24" borderId="26" xfId="0" applyFont="1" applyFill="1" applyBorder="1"/>
    <xf numFmtId="0" fontId="25" fillId="0" borderId="0" xfId="39" applyFont="1"/>
    <xf numFmtId="0" fontId="27" fillId="0" borderId="0" xfId="39" applyFont="1" applyAlignment="1">
      <alignment horizontal="right" vertical="center"/>
    </xf>
    <xf numFmtId="0" fontId="28" fillId="0" borderId="0" xfId="38" applyFont="1">
      <alignment vertical="center"/>
    </xf>
    <xf numFmtId="0" fontId="30" fillId="0" borderId="0" xfId="34" applyNumberFormat="1" applyFont="1" applyFill="1" applyBorder="1" applyAlignment="1" applyProtection="1">
      <alignment vertical="center"/>
    </xf>
    <xf numFmtId="0" fontId="31" fillId="0" borderId="30" xfId="39" applyFont="1" applyBorder="1"/>
    <xf numFmtId="0" fontId="31" fillId="0" borderId="0" xfId="39" applyFont="1" applyBorder="1"/>
    <xf numFmtId="0" fontId="32" fillId="0" borderId="0" xfId="38" applyFont="1" applyBorder="1">
      <alignment vertical="center"/>
    </xf>
    <xf numFmtId="0" fontId="23" fillId="0" borderId="0" xfId="0" applyFont="1"/>
    <xf numFmtId="0" fontId="8" fillId="0" borderId="31" xfId="0" applyFont="1" applyBorder="1" applyAlignment="1">
      <alignment horizontal="center"/>
    </xf>
    <xf numFmtId="0" fontId="34" fillId="27" borderId="0" xfId="0" applyFont="1" applyFill="1" applyBorder="1" applyAlignment="1">
      <alignment horizontal="right" vertical="center" indent="1"/>
    </xf>
    <xf numFmtId="0" fontId="13" fillId="0" borderId="0" xfId="0" applyFont="1" applyAlignment="1">
      <alignment horizontal="right"/>
    </xf>
    <xf numFmtId="0" fontId="34" fillId="27" borderId="0" xfId="0" applyFont="1" applyFill="1" applyBorder="1" applyAlignment="1">
      <alignment horizontal="right" vertical="center"/>
    </xf>
    <xf numFmtId="0" fontId="37" fillId="0" borderId="0" xfId="0" applyFont="1"/>
    <xf numFmtId="0" fontId="37" fillId="0" borderId="25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right" vertical="center" indent="1"/>
    </xf>
    <xf numFmtId="14" fontId="39" fillId="0" borderId="25" xfId="0" applyNumberFormat="1" applyFont="1" applyFill="1" applyBorder="1" applyAlignment="1">
      <alignment horizontal="left" vertical="center"/>
    </xf>
    <xf numFmtId="0" fontId="38" fillId="0" borderId="25" xfId="0" applyFont="1" applyFill="1" applyBorder="1" applyAlignment="1">
      <alignment horizontal="right" vertical="center"/>
    </xf>
    <xf numFmtId="14" fontId="39" fillId="0" borderId="25" xfId="0" applyNumberFormat="1" applyFont="1" applyFill="1" applyBorder="1" applyAlignment="1">
      <alignment horizontal="left" vertical="center" indent="1"/>
    </xf>
    <xf numFmtId="0" fontId="4" fillId="0" borderId="33" xfId="0" applyFont="1" applyBorder="1"/>
    <xf numFmtId="0" fontId="37" fillId="0" borderId="25" xfId="0" applyFont="1" applyFill="1" applyBorder="1"/>
    <xf numFmtId="0" fontId="23" fillId="27" borderId="0" xfId="0" applyFont="1" applyFill="1" applyBorder="1" applyAlignment="1">
      <alignment horizontal="left" vertical="center"/>
    </xf>
    <xf numFmtId="0" fontId="23" fillId="27" borderId="0" xfId="0" applyFont="1" applyFill="1" applyBorder="1" applyAlignment="1">
      <alignment horizontal="center" vertical="center"/>
    </xf>
    <xf numFmtId="0" fontId="23" fillId="27" borderId="27" xfId="0" applyFont="1" applyFill="1" applyBorder="1"/>
    <xf numFmtId="0" fontId="23" fillId="27" borderId="28" xfId="0" applyFont="1" applyFill="1" applyBorder="1" applyAlignment="1">
      <alignment horizontal="left" vertical="center"/>
    </xf>
    <xf numFmtId="0" fontId="34" fillId="27" borderId="28" xfId="0" applyFont="1" applyFill="1" applyBorder="1" applyAlignment="1">
      <alignment horizontal="right" vertical="center" indent="1"/>
    </xf>
    <xf numFmtId="0" fontId="23" fillId="27" borderId="29" xfId="0" applyFont="1" applyFill="1" applyBorder="1"/>
    <xf numFmtId="0" fontId="23" fillId="27" borderId="22" xfId="0" applyFont="1" applyFill="1" applyBorder="1"/>
    <xf numFmtId="0" fontId="23" fillId="27" borderId="23" xfId="0" applyFont="1" applyFill="1" applyBorder="1"/>
    <xf numFmtId="0" fontId="37" fillId="27" borderId="24" xfId="0" applyFont="1" applyFill="1" applyBorder="1"/>
    <xf numFmtId="0" fontId="37" fillId="27" borderId="25" xfId="0" applyFont="1" applyFill="1" applyBorder="1" applyAlignment="1">
      <alignment horizontal="center" vertical="center"/>
    </xf>
    <xf numFmtId="0" fontId="38" fillId="27" borderId="25" xfId="0" applyFont="1" applyFill="1" applyBorder="1" applyAlignment="1">
      <alignment horizontal="right" vertical="center" indent="1"/>
    </xf>
    <xf numFmtId="0" fontId="38" fillId="27" borderId="25" xfId="0" applyFont="1" applyFill="1" applyBorder="1" applyAlignment="1">
      <alignment horizontal="right" vertical="center"/>
    </xf>
    <xf numFmtId="0" fontId="37" fillId="27" borderId="26" xfId="0" applyFont="1" applyFill="1" applyBorder="1"/>
    <xf numFmtId="0" fontId="7" fillId="0" borderId="34" xfId="0" applyFont="1" applyBorder="1" applyAlignment="1">
      <alignment horizontal="right"/>
    </xf>
    <xf numFmtId="0" fontId="7" fillId="0" borderId="33" xfId="0" applyFont="1" applyBorder="1"/>
    <xf numFmtId="0" fontId="7" fillId="0" borderId="35" xfId="0" applyFont="1" applyBorder="1"/>
    <xf numFmtId="0" fontId="14" fillId="0" borderId="0" xfId="0" applyFont="1" applyAlignment="1"/>
    <xf numFmtId="0" fontId="8" fillId="24" borderId="10" xfId="0" applyFont="1" applyFill="1" applyBorder="1" applyAlignment="1">
      <alignment horizontal="center" vertical="center" wrapText="1" shrinkToFit="1"/>
    </xf>
    <xf numFmtId="0" fontId="8" fillId="24" borderId="16" xfId="0" applyFont="1" applyFill="1" applyBorder="1" applyAlignment="1">
      <alignment horizontal="center" vertical="center" wrapText="1" shrinkToFit="1"/>
    </xf>
    <xf numFmtId="0" fontId="13" fillId="0" borderId="12" xfId="0" applyFont="1" applyBorder="1"/>
    <xf numFmtId="0" fontId="21" fillId="0" borderId="12" xfId="0" applyFont="1" applyBorder="1"/>
    <xf numFmtId="0" fontId="13" fillId="0" borderId="0" xfId="0" applyFont="1" applyFill="1"/>
    <xf numFmtId="0" fontId="57" fillId="0" borderId="0" xfId="0" applyFont="1" applyBorder="1" applyAlignment="1">
      <alignment horizontal="center"/>
    </xf>
    <xf numFmtId="0" fontId="57" fillId="0" borderId="25" xfId="0" applyFont="1" applyBorder="1" applyAlignment="1">
      <alignment horizontal="center"/>
    </xf>
    <xf numFmtId="0" fontId="13" fillId="0" borderId="38" xfId="0" applyFont="1" applyBorder="1" applyAlignment="1"/>
    <xf numFmtId="0" fontId="25" fillId="0" borderId="0" xfId="0" applyFont="1"/>
    <xf numFmtId="0" fontId="27" fillId="0" borderId="0" xfId="0" applyFont="1" applyAlignment="1">
      <alignment horizontal="right" vertical="center"/>
    </xf>
    <xf numFmtId="0" fontId="25" fillId="0" borderId="0" xfId="0" applyFont="1" applyAlignment="1">
      <alignment vertical="center"/>
    </xf>
    <xf numFmtId="0" fontId="25" fillId="0" borderId="0" xfId="38" quotePrefix="1" applyFont="1">
      <alignment vertical="center"/>
    </xf>
    <xf numFmtId="0" fontId="7" fillId="0" borderId="36" xfId="0" applyFont="1" applyBorder="1" applyAlignment="1">
      <alignment horizontal="center" vertical="top"/>
    </xf>
    <xf numFmtId="0" fontId="7" fillId="0" borderId="0" xfId="0" applyFont="1" applyBorder="1" applyAlignment="1">
      <alignment horizontal="left" vertical="top" wrapText="1"/>
    </xf>
    <xf numFmtId="0" fontId="7" fillId="25" borderId="37" xfId="0" applyFont="1" applyFill="1" applyBorder="1" applyAlignment="1">
      <alignment horizontal="center" vertical="top"/>
    </xf>
    <xf numFmtId="0" fontId="7" fillId="25" borderId="19" xfId="34" applyFont="1" applyFill="1" applyBorder="1" applyAlignment="1" applyProtection="1">
      <alignment horizontal="left" vertical="top" wrapText="1"/>
    </xf>
    <xf numFmtId="0" fontId="7" fillId="0" borderId="37" xfId="0" applyFont="1" applyBorder="1" applyAlignment="1">
      <alignment horizontal="center" vertical="top"/>
    </xf>
    <xf numFmtId="0" fontId="7" fillId="0" borderId="19" xfId="34" applyFont="1" applyBorder="1" applyAlignment="1" applyProtection="1">
      <alignment horizontal="left" vertical="top" wrapText="1"/>
    </xf>
    <xf numFmtId="0" fontId="7" fillId="0" borderId="19" xfId="34" applyFont="1" applyFill="1" applyBorder="1" applyAlignment="1" applyProtection="1">
      <alignment horizontal="left" vertical="top" wrapText="1"/>
    </xf>
    <xf numFmtId="176" fontId="20" fillId="0" borderId="39" xfId="0" applyNumberFormat="1" applyFont="1" applyBorder="1" applyAlignment="1">
      <alignment horizontal="right" vertical="top" shrinkToFit="1"/>
    </xf>
    <xf numFmtId="176" fontId="20" fillId="0" borderId="41" xfId="0" applyNumberFormat="1" applyFont="1" applyBorder="1" applyAlignment="1">
      <alignment horizontal="right" vertical="top"/>
    </xf>
    <xf numFmtId="0" fontId="7" fillId="0" borderId="42" xfId="0" applyFont="1" applyBorder="1" applyAlignment="1">
      <alignment horizontal="left" vertical="top" wrapText="1"/>
    </xf>
    <xf numFmtId="176" fontId="20" fillId="25" borderId="18" xfId="0" applyNumberFormat="1" applyFont="1" applyFill="1" applyBorder="1" applyAlignment="1">
      <alignment horizontal="right" vertical="top"/>
    </xf>
    <xf numFmtId="0" fontId="7" fillId="25" borderId="44" xfId="0" applyFont="1" applyFill="1" applyBorder="1" applyAlignment="1">
      <alignment horizontal="left" vertical="top" wrapText="1"/>
    </xf>
    <xf numFmtId="176" fontId="20" fillId="0" borderId="18" xfId="0" applyNumberFormat="1" applyFont="1" applyBorder="1" applyAlignment="1">
      <alignment horizontal="right" vertical="top"/>
    </xf>
    <xf numFmtId="0" fontId="7" fillId="0" borderId="44" xfId="0" applyFont="1" applyBorder="1" applyAlignment="1">
      <alignment horizontal="left" vertical="top" wrapText="1"/>
    </xf>
    <xf numFmtId="176" fontId="20" fillId="25" borderId="21" xfId="0" applyNumberFormat="1" applyFont="1" applyFill="1" applyBorder="1" applyAlignment="1">
      <alignment horizontal="right" vertical="top"/>
    </xf>
    <xf numFmtId="0" fontId="7" fillId="25" borderId="46" xfId="0" applyFont="1" applyFill="1" applyBorder="1" applyAlignment="1">
      <alignment horizontal="left" vertical="top" wrapText="1"/>
    </xf>
    <xf numFmtId="176" fontId="20" fillId="0" borderId="36" xfId="0" applyNumberFormat="1" applyFont="1" applyBorder="1" applyAlignment="1">
      <alignment horizontal="right" vertical="top"/>
    </xf>
    <xf numFmtId="176" fontId="20" fillId="25" borderId="37" xfId="0" applyNumberFormat="1" applyFont="1" applyFill="1" applyBorder="1" applyAlignment="1">
      <alignment horizontal="right" vertical="top"/>
    </xf>
    <xf numFmtId="176" fontId="20" fillId="0" borderId="37" xfId="0" applyNumberFormat="1" applyFont="1" applyBorder="1" applyAlignment="1">
      <alignment horizontal="right" vertical="top"/>
    </xf>
    <xf numFmtId="0" fontId="7" fillId="0" borderId="47" xfId="34" applyFont="1" applyBorder="1" applyAlignment="1" applyProtection="1">
      <alignment horizontal="left" vertical="top" wrapText="1"/>
    </xf>
    <xf numFmtId="0" fontId="7" fillId="25" borderId="47" xfId="34" applyFont="1" applyFill="1" applyBorder="1" applyAlignment="1" applyProtection="1">
      <alignment horizontal="left" vertical="top" wrapText="1"/>
    </xf>
    <xf numFmtId="0" fontId="7" fillId="0" borderId="47" xfId="34" applyFont="1" applyFill="1" applyBorder="1" applyAlignment="1" applyProtection="1">
      <alignment horizontal="left" vertical="top" wrapText="1"/>
    </xf>
    <xf numFmtId="0" fontId="7" fillId="25" borderId="32" xfId="0" applyFont="1" applyFill="1" applyBorder="1" applyAlignment="1">
      <alignment horizontal="center" vertical="top"/>
    </xf>
    <xf numFmtId="0" fontId="7" fillId="25" borderId="48" xfId="34" applyFont="1" applyFill="1" applyBorder="1" applyAlignment="1" applyProtection="1">
      <alignment horizontal="left" vertical="top" wrapText="1"/>
    </xf>
    <xf numFmtId="176" fontId="20" fillId="25" borderId="32" xfId="0" applyNumberFormat="1" applyFont="1" applyFill="1" applyBorder="1" applyAlignment="1">
      <alignment horizontal="right" vertical="top"/>
    </xf>
    <xf numFmtId="0" fontId="7" fillId="0" borderId="20" xfId="0" applyFont="1" applyBorder="1" applyAlignment="1">
      <alignment horizontal="left" vertical="top" wrapText="1"/>
    </xf>
    <xf numFmtId="0" fontId="7" fillId="0" borderId="17" xfId="0" applyFont="1" applyBorder="1" applyAlignment="1">
      <alignment horizontal="left" vertical="top" shrinkToFit="1"/>
    </xf>
    <xf numFmtId="0" fontId="7" fillId="25" borderId="47" xfId="34" applyFont="1" applyFill="1" applyBorder="1" applyAlignment="1" applyProtection="1">
      <alignment horizontal="left" vertical="top" shrinkToFit="1"/>
    </xf>
    <xf numFmtId="0" fontId="7" fillId="0" borderId="47" xfId="34" applyFont="1" applyBorder="1" applyAlignment="1" applyProtection="1">
      <alignment horizontal="left" vertical="top" shrinkToFit="1"/>
    </xf>
    <xf numFmtId="0" fontId="7" fillId="25" borderId="47" xfId="34" applyFont="1" applyFill="1" applyBorder="1" applyAlignment="1" applyProtection="1">
      <alignment horizontal="left" vertical="top" shrinkToFit="1"/>
      <protection locked="0"/>
    </xf>
    <xf numFmtId="0" fontId="7" fillId="0" borderId="47" xfId="34" applyFont="1" applyFill="1" applyBorder="1" applyAlignment="1" applyProtection="1">
      <alignment horizontal="left" vertical="top" shrinkToFit="1"/>
    </xf>
    <xf numFmtId="0" fontId="7" fillId="0" borderId="40" xfId="0" applyNumberFormat="1" applyFont="1" applyBorder="1" applyAlignment="1">
      <alignment horizontal="center" vertical="top"/>
    </xf>
    <xf numFmtId="0" fontId="7" fillId="25" borderId="43" xfId="0" applyNumberFormat="1" applyFont="1" applyFill="1" applyBorder="1" applyAlignment="1">
      <alignment horizontal="center" vertical="top"/>
    </xf>
    <xf numFmtId="0" fontId="7" fillId="0" borderId="43" xfId="0" applyNumberFormat="1" applyFont="1" applyBorder="1" applyAlignment="1">
      <alignment horizontal="center" vertical="top"/>
    </xf>
    <xf numFmtId="178" fontId="7" fillId="0" borderId="36" xfId="0" applyNumberFormat="1" applyFont="1" applyBorder="1" applyAlignment="1">
      <alignment horizontal="right" vertical="top"/>
    </xf>
    <xf numFmtId="178" fontId="7" fillId="0" borderId="41" xfId="0" applyNumberFormat="1" applyFont="1" applyBorder="1" applyAlignment="1">
      <alignment horizontal="right" vertical="top"/>
    </xf>
    <xf numFmtId="178" fontId="7" fillId="25" borderId="37" xfId="0" applyNumberFormat="1" applyFont="1" applyFill="1" applyBorder="1" applyAlignment="1">
      <alignment horizontal="right" vertical="top"/>
    </xf>
    <xf numFmtId="178" fontId="7" fillId="25" borderId="18" xfId="0" applyNumberFormat="1" applyFont="1" applyFill="1" applyBorder="1" applyAlignment="1">
      <alignment horizontal="right" vertical="top"/>
    </xf>
    <xf numFmtId="178" fontId="7" fillId="0" borderId="37" xfId="0" applyNumberFormat="1" applyFont="1" applyBorder="1" applyAlignment="1">
      <alignment horizontal="right" vertical="top"/>
    </xf>
    <xf numFmtId="178" fontId="7" fillId="0" borderId="18" xfId="0" applyNumberFormat="1" applyFont="1" applyBorder="1" applyAlignment="1">
      <alignment horizontal="right" vertical="top"/>
    </xf>
    <xf numFmtId="178" fontId="7" fillId="25" borderId="32" xfId="0" applyNumberFormat="1" applyFont="1" applyFill="1" applyBorder="1" applyAlignment="1">
      <alignment horizontal="right" vertical="top"/>
    </xf>
    <xf numFmtId="178" fontId="7" fillId="25" borderId="21" xfId="0" applyNumberFormat="1" applyFont="1" applyFill="1" applyBorder="1" applyAlignment="1">
      <alignment horizontal="right" vertical="top"/>
    </xf>
    <xf numFmtId="176" fontId="20" fillId="0" borderId="24" xfId="0" applyNumberFormat="1" applyFont="1" applyBorder="1" applyAlignment="1">
      <alignment horizontal="right" vertical="top"/>
    </xf>
    <xf numFmtId="0" fontId="7" fillId="25" borderId="50" xfId="0" applyFont="1" applyFill="1" applyBorder="1" applyAlignment="1">
      <alignment horizontal="center" vertical="top"/>
    </xf>
    <xf numFmtId="0" fontId="7" fillId="25" borderId="27" xfId="34" applyFont="1" applyFill="1" applyBorder="1" applyAlignment="1" applyProtection="1">
      <alignment horizontal="left" vertical="top" wrapText="1"/>
    </xf>
    <xf numFmtId="176" fontId="20" fillId="0" borderId="22" xfId="0" applyNumberFormat="1" applyFont="1" applyBorder="1" applyAlignment="1">
      <alignment horizontal="right" vertical="top"/>
    </xf>
    <xf numFmtId="179" fontId="14" fillId="0" borderId="0" xfId="0" applyNumberFormat="1" applyFont="1" applyFill="1" applyAlignment="1">
      <alignment horizontal="center"/>
    </xf>
    <xf numFmtId="0" fontId="56" fillId="0" borderId="0" xfId="0" applyFont="1" applyBorder="1" applyAlignment="1">
      <alignment horizontal="left" wrapText="1"/>
    </xf>
    <xf numFmtId="0" fontId="56" fillId="0" borderId="25" xfId="0" applyFont="1" applyBorder="1" applyAlignment="1">
      <alignment horizontal="left" wrapText="1"/>
    </xf>
    <xf numFmtId="0" fontId="19" fillId="24" borderId="13" xfId="0" applyFont="1" applyFill="1" applyBorder="1" applyAlignment="1">
      <alignment horizontal="center" shrinkToFit="1"/>
    </xf>
    <xf numFmtId="0" fontId="23" fillId="27" borderId="28" xfId="0" applyFont="1" applyFill="1" applyBorder="1"/>
    <xf numFmtId="0" fontId="23" fillId="27" borderId="0" xfId="0" applyFont="1" applyFill="1" applyBorder="1"/>
    <xf numFmtId="0" fontId="37" fillId="27" borderId="25" xfId="0" applyFont="1" applyFill="1" applyBorder="1"/>
    <xf numFmtId="0" fontId="7" fillId="24" borderId="28" xfId="0" applyFont="1" applyFill="1" applyBorder="1"/>
    <xf numFmtId="0" fontId="7" fillId="24" borderId="0" xfId="0" applyFont="1" applyFill="1" applyBorder="1"/>
    <xf numFmtId="0" fontId="7" fillId="24" borderId="25" xfId="0" applyFont="1" applyFill="1" applyBorder="1"/>
    <xf numFmtId="0" fontId="5" fillId="0" borderId="0" xfId="0" applyFont="1" applyBorder="1" applyAlignment="1">
      <alignment horizontal="left" shrinkToFit="1"/>
    </xf>
    <xf numFmtId="0" fontId="5" fillId="0" borderId="23" xfId="0" applyFont="1" applyBorder="1" applyAlignment="1">
      <alignment horizontal="left" shrinkToFit="1"/>
    </xf>
    <xf numFmtId="0" fontId="10" fillId="0" borderId="0" xfId="0" applyNumberFormat="1" applyFont="1" applyFill="1" applyBorder="1" applyAlignment="1">
      <alignment horizontal="right"/>
    </xf>
    <xf numFmtId="40" fontId="18" fillId="0" borderId="0" xfId="0" applyNumberFormat="1" applyFont="1" applyFill="1" applyBorder="1" applyAlignment="1">
      <alignment horizontal="right" shrinkToFit="1"/>
    </xf>
    <xf numFmtId="176" fontId="19" fillId="0" borderId="0" xfId="0" applyNumberFormat="1" applyFont="1" applyFill="1" applyBorder="1"/>
    <xf numFmtId="40" fontId="59" fillId="0" borderId="0" xfId="0" applyNumberFormat="1" applyFont="1" applyFill="1" applyBorder="1" applyAlignment="1">
      <alignment horizontal="right" shrinkToFit="1"/>
    </xf>
    <xf numFmtId="0" fontId="12" fillId="29" borderId="0" xfId="0" applyNumberFormat="1" applyFont="1" applyFill="1" applyBorder="1" applyAlignment="1">
      <alignment horizontal="right"/>
    </xf>
    <xf numFmtId="0" fontId="12" fillId="26" borderId="0" xfId="0" applyNumberFormat="1" applyFont="1" applyFill="1" applyBorder="1" applyAlignment="1">
      <alignment horizontal="right"/>
    </xf>
    <xf numFmtId="176" fontId="17" fillId="0" borderId="12" xfId="0" applyNumberFormat="1" applyFont="1" applyFill="1" applyBorder="1" applyAlignment="1">
      <alignment shrinkToFit="1"/>
    </xf>
    <xf numFmtId="0" fontId="6" fillId="0" borderId="23" xfId="0" applyFont="1" applyBorder="1" applyAlignment="1">
      <alignment shrinkToFit="1"/>
    </xf>
    <xf numFmtId="0" fontId="62" fillId="0" borderId="0" xfId="0" applyFont="1" applyBorder="1" applyAlignment="1">
      <alignment shrinkToFit="1"/>
    </xf>
    <xf numFmtId="0" fontId="5" fillId="0" borderId="0" xfId="0" applyFont="1" applyBorder="1" applyAlignment="1">
      <alignment shrinkToFit="1"/>
    </xf>
    <xf numFmtId="0" fontId="5" fillId="0" borderId="23" xfId="0" applyFont="1" applyBorder="1" applyAlignment="1">
      <alignment shrinkToFit="1"/>
    </xf>
    <xf numFmtId="0" fontId="60" fillId="0" borderId="0" xfId="0" applyFont="1" applyFill="1" applyBorder="1" applyAlignment="1">
      <alignment shrinkToFit="1"/>
    </xf>
    <xf numFmtId="0" fontId="60" fillId="0" borderId="23" xfId="0" applyFont="1" applyFill="1" applyBorder="1" applyAlignment="1">
      <alignment shrinkToFit="1"/>
    </xf>
    <xf numFmtId="0" fontId="7" fillId="29" borderId="0" xfId="0" applyFont="1" applyFill="1" applyBorder="1"/>
    <xf numFmtId="0" fontId="7" fillId="26" borderId="0" xfId="0" applyFont="1" applyFill="1" applyBorder="1"/>
    <xf numFmtId="0" fontId="10" fillId="24" borderId="0" xfId="0" applyNumberFormat="1" applyFont="1" applyFill="1" applyBorder="1" applyAlignment="1">
      <alignment horizontal="right" shrinkToFit="1"/>
    </xf>
    <xf numFmtId="177" fontId="10" fillId="24" borderId="25" xfId="0" applyNumberFormat="1" applyFont="1" applyFill="1" applyBorder="1" applyAlignment="1"/>
    <xf numFmtId="181" fontId="5" fillId="24" borderId="0" xfId="0" applyNumberFormat="1" applyFont="1" applyFill="1" applyBorder="1" applyAlignment="1">
      <alignment horizontal="right"/>
    </xf>
    <xf numFmtId="0" fontId="19" fillId="24" borderId="13" xfId="0" applyFont="1" applyFill="1" applyBorder="1" applyAlignment="1">
      <alignment horizontal="center" vertical="center" wrapText="1"/>
    </xf>
    <xf numFmtId="40" fontId="18" fillId="26" borderId="0" xfId="0" applyNumberFormat="1" applyFont="1" applyFill="1" applyBorder="1" applyAlignment="1">
      <alignment horizontal="right" shrinkToFit="1"/>
    </xf>
    <xf numFmtId="176" fontId="20" fillId="0" borderId="24" xfId="0" applyNumberFormat="1" applyFont="1" applyBorder="1" applyAlignment="1">
      <alignment horizontal="right" vertical="top" shrinkToFit="1"/>
    </xf>
    <xf numFmtId="176" fontId="20" fillId="25" borderId="19" xfId="0" applyNumberFormat="1" applyFont="1" applyFill="1" applyBorder="1" applyAlignment="1">
      <alignment horizontal="right" vertical="top" shrinkToFit="1"/>
    </xf>
    <xf numFmtId="176" fontId="20" fillId="25" borderId="47" xfId="0" applyNumberFormat="1" applyFont="1" applyFill="1" applyBorder="1" applyAlignment="1">
      <alignment horizontal="right" vertical="top" shrinkToFit="1"/>
    </xf>
    <xf numFmtId="176" fontId="20" fillId="0" borderId="19" xfId="0" applyNumberFormat="1" applyFont="1" applyFill="1" applyBorder="1" applyAlignment="1">
      <alignment horizontal="right" vertical="top" shrinkToFit="1"/>
    </xf>
    <xf numFmtId="176" fontId="20" fillId="0" borderId="19" xfId="0" applyNumberFormat="1" applyFont="1" applyBorder="1" applyAlignment="1">
      <alignment horizontal="right" vertical="top" shrinkToFit="1"/>
    </xf>
    <xf numFmtId="176" fontId="20" fillId="0" borderId="47" xfId="0" applyNumberFormat="1" applyFont="1" applyBorder="1" applyAlignment="1">
      <alignment horizontal="right" vertical="top" shrinkToFit="1"/>
    </xf>
    <xf numFmtId="176" fontId="20" fillId="0" borderId="27" xfId="0" applyNumberFormat="1" applyFont="1" applyBorder="1" applyAlignment="1">
      <alignment horizontal="right" vertical="top" shrinkToFit="1"/>
    </xf>
    <xf numFmtId="0" fontId="8" fillId="24" borderId="14" xfId="0" applyFont="1" applyFill="1" applyBorder="1" applyAlignment="1">
      <alignment horizontal="center" vertical="center"/>
    </xf>
    <xf numFmtId="0" fontId="7" fillId="0" borderId="40" xfId="0" applyFont="1" applyBorder="1" applyAlignment="1">
      <alignment horizontal="left" vertical="top" wrapText="1"/>
    </xf>
    <xf numFmtId="0" fontId="7" fillId="25" borderId="43" xfId="0" applyFont="1" applyFill="1" applyBorder="1" applyAlignment="1">
      <alignment horizontal="left" vertical="top" wrapText="1"/>
    </xf>
    <xf numFmtId="0" fontId="7" fillId="0" borderId="43" xfId="0" applyFont="1" applyBorder="1" applyAlignment="1">
      <alignment horizontal="left" vertical="top" wrapText="1"/>
    </xf>
    <xf numFmtId="0" fontId="7" fillId="25" borderId="45" xfId="0" applyFont="1" applyFill="1" applyBorder="1" applyAlignment="1">
      <alignment horizontal="left" vertical="top" wrapText="1"/>
    </xf>
    <xf numFmtId="176" fontId="7" fillId="0" borderId="47" xfId="0" applyNumberFormat="1" applyFont="1" applyBorder="1" applyAlignment="1">
      <alignment horizontal="left" vertical="top"/>
    </xf>
    <xf numFmtId="176" fontId="7" fillId="0" borderId="49" xfId="0" applyNumberFormat="1" applyFont="1" applyBorder="1" applyAlignment="1">
      <alignment horizontal="left" vertical="top"/>
    </xf>
    <xf numFmtId="176" fontId="7" fillId="0" borderId="44" xfId="0" applyNumberFormat="1" applyFont="1" applyBorder="1" applyAlignment="1">
      <alignment horizontal="left" vertical="top"/>
    </xf>
    <xf numFmtId="0" fontId="13" fillId="0" borderId="38" xfId="0" applyFont="1" applyBorder="1" applyAlignment="1">
      <alignment horizontal="right"/>
    </xf>
    <xf numFmtId="0" fontId="65" fillId="25" borderId="19" xfId="34" applyFont="1" applyFill="1" applyBorder="1" applyAlignment="1" applyProtection="1">
      <alignment horizontal="left" vertical="top" wrapText="1"/>
    </xf>
    <xf numFmtId="0" fontId="65" fillId="0" borderId="19" xfId="34" applyFont="1" applyBorder="1" applyAlignment="1" applyProtection="1">
      <alignment horizontal="left" vertical="top" wrapText="1"/>
    </xf>
    <xf numFmtId="176" fontId="66" fillId="0" borderId="47" xfId="0" applyNumberFormat="1" applyFont="1" applyBorder="1" applyAlignment="1">
      <alignment horizontal="left" vertical="top"/>
    </xf>
    <xf numFmtId="0" fontId="7" fillId="25" borderId="49" xfId="34" applyFont="1" applyFill="1" applyBorder="1" applyAlignment="1" applyProtection="1">
      <alignment horizontal="left" vertical="top" wrapText="1"/>
    </xf>
    <xf numFmtId="0" fontId="7" fillId="0" borderId="49" xfId="34" applyFont="1" applyBorder="1" applyAlignment="1" applyProtection="1">
      <alignment horizontal="left" vertical="top" wrapText="1"/>
    </xf>
    <xf numFmtId="0" fontId="7" fillId="0" borderId="49" xfId="34" applyFont="1" applyFill="1" applyBorder="1" applyAlignment="1" applyProtection="1">
      <alignment horizontal="left" vertical="top" wrapText="1"/>
    </xf>
    <xf numFmtId="0" fontId="7" fillId="25" borderId="55" xfId="34" applyFont="1" applyFill="1" applyBorder="1" applyAlignment="1" applyProtection="1">
      <alignment horizontal="left" vertical="top" wrapText="1"/>
    </xf>
    <xf numFmtId="0" fontId="56" fillId="0" borderId="25" xfId="0" applyFont="1" applyBorder="1" applyAlignment="1">
      <alignment horizontal="left" wrapText="1"/>
    </xf>
    <xf numFmtId="38" fontId="18" fillId="26" borderId="0" xfId="0" applyNumberFormat="1" applyFont="1" applyFill="1" applyBorder="1" applyAlignment="1">
      <alignment horizontal="right" shrinkToFit="1"/>
    </xf>
    <xf numFmtId="38" fontId="18" fillId="29" borderId="0" xfId="0" applyNumberFormat="1" applyFont="1" applyFill="1" applyBorder="1" applyAlignment="1">
      <alignment horizontal="right" shrinkToFit="1"/>
    </xf>
    <xf numFmtId="40" fontId="22" fillId="28" borderId="0" xfId="0" applyNumberFormat="1" applyFont="1" applyFill="1" applyBorder="1" applyAlignment="1">
      <alignment horizontal="right" shrinkToFit="1"/>
    </xf>
    <xf numFmtId="177" fontId="8" fillId="24" borderId="28" xfId="0" applyNumberFormat="1" applyFont="1" applyFill="1" applyBorder="1" applyAlignment="1">
      <alignment horizontal="right"/>
    </xf>
    <xf numFmtId="40" fontId="18" fillId="29" borderId="0" xfId="0" applyNumberFormat="1" applyFont="1" applyFill="1" applyBorder="1" applyAlignment="1">
      <alignment horizontal="right" shrinkToFit="1"/>
    </xf>
    <xf numFmtId="0" fontId="56" fillId="0" borderId="0" xfId="0" applyFont="1" applyBorder="1" applyAlignment="1">
      <alignment horizontal="left" wrapText="1"/>
    </xf>
    <xf numFmtId="40" fontId="18" fillId="26" borderId="0" xfId="0" applyNumberFormat="1" applyFont="1" applyFill="1" applyBorder="1" applyAlignment="1">
      <alignment horizontal="right" shrinkToFit="1"/>
    </xf>
    <xf numFmtId="177" fontId="10" fillId="24" borderId="0" xfId="0" applyNumberFormat="1" applyFont="1" applyFill="1" applyBorder="1" applyAlignment="1">
      <alignment horizontal="right"/>
    </xf>
    <xf numFmtId="177" fontId="8" fillId="24" borderId="0" xfId="0" applyNumberFormat="1" applyFont="1" applyFill="1" applyBorder="1" applyAlignment="1">
      <alignment horizontal="right"/>
    </xf>
    <xf numFmtId="0" fontId="36" fillId="27" borderId="28" xfId="0" applyFont="1" applyFill="1" applyBorder="1" applyAlignment="1">
      <alignment horizontal="left" vertical="center"/>
    </xf>
    <xf numFmtId="0" fontId="0" fillId="0" borderId="28" xfId="0" applyBorder="1" applyAlignment="1">
      <alignment vertical="center"/>
    </xf>
    <xf numFmtId="176" fontId="66" fillId="25" borderId="47" xfId="0" applyNumberFormat="1" applyFont="1" applyFill="1" applyBorder="1" applyAlignment="1">
      <alignment horizontal="left" vertical="top"/>
    </xf>
    <xf numFmtId="176" fontId="7" fillId="25" borderId="49" xfId="0" applyNumberFormat="1" applyFont="1" applyFill="1" applyBorder="1" applyAlignment="1">
      <alignment horizontal="left" vertical="top"/>
    </xf>
    <xf numFmtId="176" fontId="7" fillId="25" borderId="44" xfId="0" applyNumberFormat="1" applyFont="1" applyFill="1" applyBorder="1" applyAlignment="1">
      <alignment horizontal="left" vertical="top"/>
    </xf>
    <xf numFmtId="0" fontId="10" fillId="24" borderId="0" xfId="0" applyFont="1" applyFill="1" applyBorder="1" applyAlignment="1">
      <alignment horizontal="right" shrinkToFit="1"/>
    </xf>
    <xf numFmtId="176" fontId="7" fillId="0" borderId="48" xfId="0" applyNumberFormat="1" applyFont="1" applyBorder="1" applyAlignment="1">
      <alignment horizontal="left" vertical="top"/>
    </xf>
    <xf numFmtId="176" fontId="7" fillId="0" borderId="55" xfId="0" applyNumberFormat="1" applyFont="1" applyBorder="1" applyAlignment="1">
      <alignment horizontal="left" vertical="top"/>
    </xf>
    <xf numFmtId="176" fontId="7" fillId="0" borderId="46" xfId="0" applyNumberFormat="1" applyFont="1" applyBorder="1" applyAlignment="1">
      <alignment horizontal="left" vertical="top"/>
    </xf>
    <xf numFmtId="176" fontId="7" fillId="25" borderId="47" xfId="0" applyNumberFormat="1" applyFont="1" applyFill="1" applyBorder="1" applyAlignment="1">
      <alignment horizontal="left" vertical="top"/>
    </xf>
    <xf numFmtId="176" fontId="7" fillId="0" borderId="47" xfId="0" applyNumberFormat="1" applyFont="1" applyBorder="1" applyAlignment="1">
      <alignment horizontal="left" vertical="top"/>
    </xf>
    <xf numFmtId="176" fontId="7" fillId="0" borderId="49" xfId="0" applyNumberFormat="1" applyFont="1" applyBorder="1" applyAlignment="1">
      <alignment horizontal="left" vertical="top"/>
    </xf>
    <xf numFmtId="176" fontId="7" fillId="0" borderId="44" xfId="0" applyNumberFormat="1" applyFont="1" applyBorder="1" applyAlignment="1">
      <alignment horizontal="left" vertical="top"/>
    </xf>
    <xf numFmtId="176" fontId="66" fillId="0" borderId="47" xfId="0" applyNumberFormat="1" applyFont="1" applyBorder="1" applyAlignment="1">
      <alignment horizontal="left" vertical="top"/>
    </xf>
    <xf numFmtId="176" fontId="66" fillId="0" borderId="49" xfId="0" applyNumberFormat="1" applyFont="1" applyBorder="1" applyAlignment="1">
      <alignment horizontal="left" vertical="top"/>
    </xf>
    <xf numFmtId="176" fontId="66" fillId="0" borderId="44" xfId="0" applyNumberFormat="1" applyFont="1" applyBorder="1" applyAlignment="1">
      <alignment horizontal="left" vertical="top"/>
    </xf>
    <xf numFmtId="0" fontId="35" fillId="27" borderId="0" xfId="0" applyFont="1" applyFill="1" applyBorder="1" applyAlignment="1">
      <alignment horizontal="left" vertical="center"/>
    </xf>
    <xf numFmtId="40" fontId="10" fillId="24" borderId="0" xfId="0" applyNumberFormat="1" applyFont="1" applyFill="1" applyBorder="1" applyAlignment="1">
      <alignment horizontal="right" shrinkToFit="1"/>
    </xf>
    <xf numFmtId="40" fontId="8" fillId="24" borderId="0" xfId="0" applyNumberFormat="1" applyFont="1" applyFill="1" applyBorder="1" applyAlignment="1">
      <alignment horizontal="right" shrinkToFit="1"/>
    </xf>
    <xf numFmtId="0" fontId="35" fillId="27" borderId="0" xfId="0" applyFont="1" applyFill="1" applyBorder="1" applyAlignment="1">
      <alignment horizontal="left" vertical="center" indent="1"/>
    </xf>
    <xf numFmtId="0" fontId="61" fillId="28" borderId="0" xfId="0" applyFont="1" applyFill="1" applyBorder="1" applyAlignment="1">
      <alignment horizontal="right"/>
    </xf>
    <xf numFmtId="0" fontId="61" fillId="28" borderId="0" xfId="0" applyFont="1" applyFill="1" applyBorder="1" applyAlignment="1">
      <alignment horizontal="center" shrinkToFit="1"/>
    </xf>
    <xf numFmtId="0" fontId="8" fillId="24" borderId="13" xfId="0" applyFont="1" applyFill="1" applyBorder="1" applyAlignment="1">
      <alignment horizontal="center" shrinkToFit="1"/>
    </xf>
    <xf numFmtId="0" fontId="8" fillId="24" borderId="51" xfId="0" applyFont="1" applyFill="1" applyBorder="1" applyAlignment="1">
      <alignment horizontal="center" shrinkToFit="1"/>
    </xf>
    <xf numFmtId="0" fontId="8" fillId="24" borderId="15" xfId="0" applyFont="1" applyFill="1" applyBorder="1" applyAlignment="1">
      <alignment horizontal="center" shrinkToFit="1"/>
    </xf>
    <xf numFmtId="49" fontId="7" fillId="0" borderId="52" xfId="0" applyNumberFormat="1" applyFont="1" applyBorder="1" applyAlignment="1">
      <alignment horizontal="left" vertical="top" wrapText="1"/>
    </xf>
    <xf numFmtId="49" fontId="7" fillId="0" borderId="53" xfId="0" applyNumberFormat="1" applyFont="1" applyBorder="1" applyAlignment="1">
      <alignment horizontal="left" vertical="top" wrapText="1"/>
    </xf>
    <xf numFmtId="49" fontId="7" fillId="0" borderId="54" xfId="0" applyNumberFormat="1" applyFont="1" applyBorder="1" applyAlignment="1">
      <alignment horizontal="left" vertical="top" wrapText="1"/>
    </xf>
    <xf numFmtId="49" fontId="7" fillId="25" borderId="47" xfId="0" applyNumberFormat="1" applyFont="1" applyFill="1" applyBorder="1" applyAlignment="1">
      <alignment horizontal="left" vertical="top" wrapText="1"/>
    </xf>
    <xf numFmtId="49" fontId="7" fillId="25" borderId="49" xfId="0" applyNumberFormat="1" applyFont="1" applyFill="1" applyBorder="1" applyAlignment="1">
      <alignment horizontal="left" vertical="top" wrapText="1"/>
    </xf>
    <xf numFmtId="49" fontId="7" fillId="25" borderId="44" xfId="0" applyNumberFormat="1" applyFont="1" applyFill="1" applyBorder="1" applyAlignment="1">
      <alignment horizontal="left" vertical="top" wrapText="1"/>
    </xf>
    <xf numFmtId="0" fontId="33" fillId="0" borderId="0" xfId="0" applyFont="1" applyBorder="1" applyAlignment="1">
      <alignment horizontal="center" vertical="center" wrapText="1"/>
    </xf>
    <xf numFmtId="0" fontId="33" fillId="0" borderId="0" xfId="0" applyFont="1" applyBorder="1" applyAlignment="1">
      <alignment horizontal="center" vertical="center"/>
    </xf>
    <xf numFmtId="0" fontId="33" fillId="0" borderId="25" xfId="0" applyFont="1" applyBorder="1" applyAlignment="1">
      <alignment horizontal="center" vertical="center"/>
    </xf>
    <xf numFmtId="0" fontId="36" fillId="27" borderId="0" xfId="0" applyFont="1" applyFill="1" applyBorder="1" applyAlignment="1">
      <alignment horizontal="left" vertical="center"/>
    </xf>
    <xf numFmtId="14" fontId="39" fillId="27" borderId="25" xfId="0" applyNumberFormat="1" applyFont="1" applyFill="1" applyBorder="1" applyAlignment="1">
      <alignment horizontal="left" vertical="center"/>
    </xf>
    <xf numFmtId="14" fontId="39" fillId="27" borderId="25" xfId="0" applyNumberFormat="1" applyFont="1" applyFill="1" applyBorder="1" applyAlignment="1">
      <alignment horizontal="left" vertical="center" indent="1"/>
    </xf>
    <xf numFmtId="0" fontId="14" fillId="0" borderId="0" xfId="0" applyFont="1" applyAlignment="1">
      <alignment horizontal="left"/>
    </xf>
    <xf numFmtId="176" fontId="65" fillId="25" borderId="47" xfId="0" applyNumberFormat="1" applyFont="1" applyFill="1" applyBorder="1" applyAlignment="1">
      <alignment horizontal="left" vertical="top" wrapText="1"/>
    </xf>
    <xf numFmtId="176" fontId="65" fillId="25" borderId="49" xfId="0" applyNumberFormat="1" applyFont="1" applyFill="1" applyBorder="1" applyAlignment="1">
      <alignment horizontal="left" vertical="top" wrapText="1"/>
    </xf>
    <xf numFmtId="176" fontId="65" fillId="25" borderId="44" xfId="0" applyNumberFormat="1" applyFont="1" applyFill="1" applyBorder="1" applyAlignment="1">
      <alignment horizontal="left" vertical="top" wrapText="1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_FJN-DEV-REF-2007-0002 (Requirements Elicitation Checklist_CustomerName_ProjectName_(YYYYMMDD)) (Rev. 1.00)" xfId="38"/>
    <cellStyle name="Normal_FJN-DEV-REF-2007-xxxx (ProjectID_ProjectManagementChecklist_YYYYMMDD) (Rev. 1.00)" xfId="39"/>
    <cellStyle name="Note" xfId="40" builtinId="10" customBuiltin="1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  <cellStyle name="標準_Sheet1" xfId="45"/>
  </cellStyles>
  <dxfs count="44"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rgb="FFFF0000"/>
        </patternFill>
      </fill>
    </dxf>
    <dxf>
      <fill>
        <patternFill patternType="solid">
          <bgColor indexed="22"/>
        </patternFill>
      </fill>
    </dxf>
    <dxf>
      <fill>
        <patternFill>
          <bgColor indexed="55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rgb="FFFF0000"/>
        </patternFill>
      </fill>
    </dxf>
    <dxf>
      <fill>
        <patternFill patternType="solid">
          <bgColor indexed="22"/>
        </patternFill>
      </fill>
    </dxf>
    <dxf>
      <fill>
        <patternFill>
          <bgColor indexed="55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rgb="FFFF0000"/>
        </patternFill>
      </fill>
    </dxf>
    <dxf>
      <fill>
        <patternFill patternType="solid">
          <bgColor indexed="22"/>
        </patternFill>
      </fill>
    </dxf>
    <dxf>
      <fill>
        <patternFill>
          <bgColor indexed="55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rgb="FFFF0000"/>
        </patternFill>
      </fill>
    </dxf>
    <dxf>
      <fill>
        <patternFill patternType="solid">
          <bgColor indexed="22"/>
        </patternFill>
      </fill>
    </dxf>
    <dxf>
      <fill>
        <patternFill>
          <bgColor indexed="55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1466850</xdr:colOff>
      <xdr:row>0</xdr:row>
      <xdr:rowOff>47625</xdr:rowOff>
    </xdr:from>
    <xdr:to>
      <xdr:col>3</xdr:col>
      <xdr:colOff>190500</xdr:colOff>
      <xdr:row>4</xdr:row>
      <xdr:rowOff>95250</xdr:rowOff>
    </xdr:to>
    <xdr:pic>
      <xdr:nvPicPr>
        <xdr:cNvPr id="1597" name="Picture 13" descr="CMMI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09750" y="47625"/>
          <a:ext cx="7143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</xdr:col>
      <xdr:colOff>1381125</xdr:colOff>
      <xdr:row>5</xdr:row>
      <xdr:rowOff>19050</xdr:rowOff>
    </xdr:to>
    <xdr:pic>
      <xdr:nvPicPr>
        <xdr:cNvPr id="1598" name="Picture 15" descr="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t="8154" b="13295"/>
        <a:stretch>
          <a:fillRect/>
        </a:stretch>
      </xdr:blipFill>
      <xdr:spPr bwMode="auto">
        <a:xfrm>
          <a:off x="0" y="0"/>
          <a:ext cx="172402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200025</xdr:colOff>
      <xdr:row>0</xdr:row>
      <xdr:rowOff>9525</xdr:rowOff>
    </xdr:from>
    <xdr:to>
      <xdr:col>5</xdr:col>
      <xdr:colOff>285750</xdr:colOff>
      <xdr:row>4</xdr:row>
      <xdr:rowOff>114300</xdr:rowOff>
    </xdr:to>
    <xdr:pic>
      <xdr:nvPicPr>
        <xdr:cNvPr id="1599" name="Picture 5" descr="9105052233_037233_small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33650" y="9525"/>
          <a:ext cx="11906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7" Type="http://schemas.openxmlformats.org/officeDocument/2006/relationships/comments" Target="../comments1.xml"/><Relationship Id="rId2" Type="http://schemas.openxmlformats.org/officeDocument/2006/relationships/hyperlink" Target="http://www.fujinet.net/" TargetMode="External"/><Relationship Id="rId1" Type="http://schemas.openxmlformats.org/officeDocument/2006/relationships/hyperlink" Target="mailto:info@fujinet.net" TargetMode="External"/><Relationship Id="rId6" Type="http://schemas.openxmlformats.org/officeDocument/2006/relationships/oleObject" Target="../embeddings/oleObject1.bin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N231"/>
  <sheetViews>
    <sheetView tabSelected="1" view="pageBreakPreview" zoomScaleNormal="100" zoomScaleSheetLayoutView="100" workbookViewId="0">
      <selection activeCell="B7" sqref="B7"/>
    </sheetView>
  </sheetViews>
  <sheetFormatPr defaultRowHeight="15.75"/>
  <cols>
    <col min="1" max="1" width="0.75" style="1" customWidth="1"/>
    <col min="2" max="2" width="3.75" style="1" bestFit="1" customWidth="1"/>
    <col min="3" max="3" width="26.125" style="1" customWidth="1"/>
    <col min="4" max="5" width="7.25" style="1" customWidth="1"/>
    <col min="6" max="6" width="6.75" style="1" customWidth="1"/>
    <col min="7" max="7" width="6.625" style="1" customWidth="1"/>
    <col min="8" max="10" width="7.375" style="1" customWidth="1"/>
    <col min="11" max="11" width="6.75" style="1" customWidth="1"/>
    <col min="12" max="12" width="6.25" style="1" customWidth="1"/>
    <col min="13" max="13" width="1.125" style="1" customWidth="1"/>
    <col min="14" max="16384" width="9" style="1"/>
  </cols>
  <sheetData>
    <row r="1" spans="1:14" s="55" customFormat="1" ht="11.1" customHeight="1">
      <c r="A1" s="53"/>
      <c r="B1" s="53"/>
      <c r="C1" s="53"/>
      <c r="D1" s="53"/>
      <c r="E1" s="53"/>
      <c r="G1" s="99" t="s">
        <v>35</v>
      </c>
      <c r="H1" s="101" t="s">
        <v>36</v>
      </c>
      <c r="I1" s="101"/>
      <c r="J1" s="100"/>
      <c r="K1" s="100"/>
      <c r="L1" s="100"/>
      <c r="M1" s="100"/>
      <c r="N1" s="100"/>
    </row>
    <row r="2" spans="1:14" s="55" customFormat="1" ht="11.1" customHeight="1">
      <c r="A2" s="53"/>
      <c r="B2" s="53"/>
      <c r="C2" s="53"/>
      <c r="D2" s="53"/>
      <c r="E2" s="53"/>
      <c r="G2" s="99" t="s">
        <v>22</v>
      </c>
      <c r="H2" s="56" t="s">
        <v>23</v>
      </c>
      <c r="I2" s="56"/>
      <c r="K2" s="100"/>
      <c r="L2" s="100"/>
      <c r="M2" s="100"/>
      <c r="N2" s="100"/>
    </row>
    <row r="3" spans="1:14" s="55" customFormat="1" ht="11.1" customHeight="1">
      <c r="A3" s="53"/>
      <c r="B3" s="53"/>
      <c r="C3" s="53"/>
      <c r="D3" s="53"/>
      <c r="E3" s="53"/>
      <c r="G3" s="99" t="s">
        <v>24</v>
      </c>
      <c r="H3" s="56" t="s">
        <v>25</v>
      </c>
      <c r="I3" s="56"/>
      <c r="K3" s="98"/>
      <c r="L3" s="98"/>
      <c r="M3" s="98"/>
      <c r="N3" s="98"/>
    </row>
    <row r="4" spans="1:14" s="55" customFormat="1" ht="11.1" customHeight="1">
      <c r="A4" s="53"/>
      <c r="B4" s="53"/>
      <c r="C4" s="54"/>
      <c r="D4" s="53"/>
      <c r="E4" s="53"/>
      <c r="F4" s="54"/>
      <c r="G4" s="56"/>
      <c r="H4" s="56"/>
      <c r="I4" s="53"/>
      <c r="J4" s="53"/>
      <c r="K4" s="53"/>
      <c r="L4" s="53"/>
      <c r="M4" s="53"/>
      <c r="N4" s="53"/>
    </row>
    <row r="5" spans="1:14" s="55" customFormat="1" ht="11.1" customHeight="1">
      <c r="A5" s="53"/>
      <c r="B5" s="53"/>
      <c r="C5" s="54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</row>
    <row r="6" spans="1:14" s="59" customFormat="1" ht="4.7" customHeight="1">
      <c r="A6" s="57"/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8"/>
    </row>
    <row r="7" spans="1:14" ht="9.9499999999999993" customHeight="1">
      <c r="A7" s="71"/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</row>
    <row r="8" spans="1:14" ht="28.5" customHeight="1">
      <c r="A8" s="244" t="s">
        <v>59</v>
      </c>
      <c r="B8" s="245"/>
      <c r="C8" s="245"/>
      <c r="D8" s="245"/>
      <c r="E8" s="245"/>
      <c r="F8" s="245"/>
      <c r="G8" s="245"/>
      <c r="H8" s="245"/>
      <c r="I8" s="245"/>
      <c r="J8" s="245"/>
      <c r="K8" s="245"/>
      <c r="L8" s="245"/>
      <c r="M8" s="245"/>
    </row>
    <row r="9" spans="1:14" ht="18" customHeight="1">
      <c r="A9" s="246"/>
      <c r="B9" s="246"/>
      <c r="C9" s="246"/>
      <c r="D9" s="246"/>
      <c r="E9" s="246"/>
      <c r="F9" s="246"/>
      <c r="G9" s="246"/>
      <c r="H9" s="246"/>
      <c r="I9" s="246"/>
      <c r="J9" s="246"/>
      <c r="K9" s="246"/>
      <c r="L9" s="246"/>
      <c r="M9" s="246"/>
    </row>
    <row r="10" spans="1:14" s="60" customFormat="1" ht="24">
      <c r="A10" s="75"/>
      <c r="B10" s="76"/>
      <c r="C10" s="77" t="s">
        <v>26</v>
      </c>
      <c r="D10" s="213" t="s">
        <v>194</v>
      </c>
      <c r="E10" s="213"/>
      <c r="F10" s="213"/>
      <c r="G10" s="213"/>
      <c r="H10" s="213"/>
      <c r="I10" s="213"/>
      <c r="J10" s="214"/>
      <c r="K10" s="214"/>
      <c r="L10" s="152"/>
      <c r="M10" s="78"/>
    </row>
    <row r="11" spans="1:14" s="60" customFormat="1" ht="24">
      <c r="A11" s="79"/>
      <c r="B11" s="73"/>
      <c r="C11" s="62" t="s">
        <v>27</v>
      </c>
      <c r="D11" s="247" t="s">
        <v>191</v>
      </c>
      <c r="E11" s="247"/>
      <c r="F11" s="247"/>
      <c r="G11" s="247"/>
      <c r="H11" s="247"/>
      <c r="I11" s="247"/>
      <c r="J11" s="74"/>
      <c r="K11" s="74"/>
      <c r="L11" s="153"/>
      <c r="M11" s="80"/>
    </row>
    <row r="12" spans="1:14" s="60" customFormat="1">
      <c r="A12" s="79"/>
      <c r="B12" s="74"/>
      <c r="C12" s="62" t="s">
        <v>28</v>
      </c>
      <c r="D12" s="229" t="s">
        <v>192</v>
      </c>
      <c r="E12" s="229"/>
      <c r="F12" s="64" t="s">
        <v>29</v>
      </c>
      <c r="G12" s="232" t="s">
        <v>193</v>
      </c>
      <c r="H12" s="232"/>
      <c r="I12" s="232"/>
      <c r="J12" s="74"/>
      <c r="K12" s="74"/>
      <c r="L12" s="153"/>
      <c r="M12" s="80"/>
    </row>
    <row r="13" spans="1:14" s="65" customFormat="1" ht="12">
      <c r="A13" s="81"/>
      <c r="B13" s="82"/>
      <c r="C13" s="83"/>
      <c r="D13" s="248">
        <v>42976</v>
      </c>
      <c r="E13" s="248"/>
      <c r="F13" s="84"/>
      <c r="G13" s="249">
        <v>42976</v>
      </c>
      <c r="H13" s="249"/>
      <c r="I13" s="249"/>
      <c r="J13" s="82"/>
      <c r="K13" s="82"/>
      <c r="L13" s="154"/>
      <c r="M13" s="85"/>
    </row>
    <row r="14" spans="1:14" s="65" customFormat="1" ht="6" customHeight="1">
      <c r="A14" s="72"/>
      <c r="B14" s="66"/>
      <c r="C14" s="67"/>
      <c r="D14" s="68"/>
      <c r="E14" s="68"/>
      <c r="F14" s="69"/>
      <c r="G14" s="70"/>
      <c r="H14" s="70"/>
      <c r="I14" s="70"/>
      <c r="J14" s="66"/>
      <c r="K14" s="66"/>
      <c r="L14" s="72"/>
      <c r="M14" s="72"/>
    </row>
    <row r="15" spans="1:14" s="2" customFormat="1" ht="9.9499999999999993" customHeight="1" thickBot="1">
      <c r="A15" s="86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8"/>
    </row>
    <row r="16" spans="1:14" s="3" customFormat="1" ht="15" customHeight="1" thickBot="1">
      <c r="A16" s="23"/>
      <c r="B16" s="4" t="s">
        <v>0</v>
      </c>
      <c r="C16" s="5" t="s">
        <v>1</v>
      </c>
      <c r="D16" s="20" t="s">
        <v>40</v>
      </c>
      <c r="E16" s="20" t="s">
        <v>54</v>
      </c>
      <c r="F16" s="20" t="s">
        <v>16</v>
      </c>
      <c r="G16" s="20" t="s">
        <v>37</v>
      </c>
      <c r="H16" s="151" t="s">
        <v>38</v>
      </c>
      <c r="I16" s="151" t="s">
        <v>39</v>
      </c>
      <c r="J16" s="235" t="s">
        <v>2</v>
      </c>
      <c r="K16" s="236"/>
      <c r="L16" s="237"/>
      <c r="M16" s="61"/>
    </row>
    <row r="17" spans="1:13" s="2" customFormat="1" ht="14.25" customHeight="1">
      <c r="A17" s="24"/>
      <c r="B17" s="102">
        <f>ROW() - 16</f>
        <v>1</v>
      </c>
      <c r="C17" s="103" t="s">
        <v>180</v>
      </c>
      <c r="D17" s="109">
        <v>0</v>
      </c>
      <c r="E17" s="109">
        <v>0</v>
      </c>
      <c r="F17" s="109">
        <v>63</v>
      </c>
      <c r="G17" s="109">
        <v>17</v>
      </c>
      <c r="H17" s="180">
        <v>0</v>
      </c>
      <c r="I17" s="180">
        <v>0</v>
      </c>
      <c r="J17" s="238"/>
      <c r="K17" s="239"/>
      <c r="L17" s="240"/>
      <c r="M17" s="25"/>
    </row>
    <row r="18" spans="1:13" s="2" customFormat="1" ht="14.25" customHeight="1">
      <c r="A18" s="24"/>
      <c r="B18" s="104">
        <f t="shared" ref="B18:B124" si="0">ROW() - 16</f>
        <v>2</v>
      </c>
      <c r="C18" s="105" t="s">
        <v>136</v>
      </c>
      <c r="D18" s="181">
        <v>0</v>
      </c>
      <c r="E18" s="181">
        <v>0</v>
      </c>
      <c r="F18" s="181">
        <v>38.5</v>
      </c>
      <c r="G18" s="181">
        <v>25</v>
      </c>
      <c r="H18" s="182">
        <v>0</v>
      </c>
      <c r="I18" s="182">
        <v>0</v>
      </c>
      <c r="J18" s="241"/>
      <c r="K18" s="242"/>
      <c r="L18" s="243"/>
      <c r="M18" s="25"/>
    </row>
    <row r="19" spans="1:13" s="2" customFormat="1" ht="12.75">
      <c r="A19" s="24"/>
      <c r="B19" s="106">
        <f t="shared" si="0"/>
        <v>3</v>
      </c>
      <c r="C19" s="105" t="s">
        <v>63</v>
      </c>
      <c r="D19" s="183">
        <v>0</v>
      </c>
      <c r="E19" s="183">
        <v>0</v>
      </c>
      <c r="F19" s="183">
        <v>14</v>
      </c>
      <c r="G19" s="184">
        <v>11.5</v>
      </c>
      <c r="H19" s="185">
        <v>0</v>
      </c>
      <c r="I19" s="185">
        <v>0</v>
      </c>
      <c r="J19" s="223"/>
      <c r="K19" s="224"/>
      <c r="L19" s="225"/>
      <c r="M19" s="25"/>
    </row>
    <row r="20" spans="1:13" s="2" customFormat="1" ht="12.75">
      <c r="A20" s="24"/>
      <c r="B20" s="104">
        <f t="shared" si="0"/>
        <v>4</v>
      </c>
      <c r="C20" s="107" t="s">
        <v>64</v>
      </c>
      <c r="D20" s="181">
        <v>0</v>
      </c>
      <c r="E20" s="181">
        <v>0</v>
      </c>
      <c r="F20" s="181">
        <v>41</v>
      </c>
      <c r="G20" s="181">
        <v>33.5</v>
      </c>
      <c r="H20" s="182">
        <v>0</v>
      </c>
      <c r="I20" s="182">
        <v>0</v>
      </c>
      <c r="J20" s="222"/>
      <c r="K20" s="216"/>
      <c r="L20" s="217"/>
      <c r="M20" s="25"/>
    </row>
    <row r="21" spans="1:13" s="2" customFormat="1" ht="12.75">
      <c r="A21" s="24"/>
      <c r="B21" s="106">
        <f t="shared" si="0"/>
        <v>5</v>
      </c>
      <c r="C21" s="105" t="s">
        <v>65</v>
      </c>
      <c r="D21" s="183">
        <v>0</v>
      </c>
      <c r="E21" s="183">
        <v>0</v>
      </c>
      <c r="F21" s="183">
        <v>11</v>
      </c>
      <c r="G21" s="184">
        <v>9</v>
      </c>
      <c r="H21" s="185">
        <v>0</v>
      </c>
      <c r="I21" s="185">
        <v>0</v>
      </c>
      <c r="J21" s="223"/>
      <c r="K21" s="224"/>
      <c r="L21" s="225"/>
      <c r="M21" s="26"/>
    </row>
    <row r="22" spans="1:13" s="2" customFormat="1" ht="12.75">
      <c r="A22" s="24"/>
      <c r="B22" s="104">
        <f t="shared" si="0"/>
        <v>6</v>
      </c>
      <c r="C22" s="107" t="s">
        <v>66</v>
      </c>
      <c r="D22" s="181">
        <v>0</v>
      </c>
      <c r="E22" s="181">
        <v>0</v>
      </c>
      <c r="F22" s="181">
        <v>25.5</v>
      </c>
      <c r="G22" s="181">
        <v>21.5</v>
      </c>
      <c r="H22" s="182">
        <v>0</v>
      </c>
      <c r="I22" s="182">
        <v>0</v>
      </c>
      <c r="J22" s="222"/>
      <c r="K22" s="216"/>
      <c r="L22" s="217"/>
      <c r="M22" s="26"/>
    </row>
    <row r="23" spans="1:13" s="2" customFormat="1" ht="12.75">
      <c r="A23" s="24"/>
      <c r="B23" s="104">
        <f t="shared" si="0"/>
        <v>7</v>
      </c>
      <c r="C23" s="105" t="s">
        <v>67</v>
      </c>
      <c r="D23" s="183">
        <v>0</v>
      </c>
      <c r="E23" s="183">
        <v>0</v>
      </c>
      <c r="F23" s="183">
        <v>14</v>
      </c>
      <c r="G23" s="184">
        <v>13</v>
      </c>
      <c r="H23" s="185">
        <v>0</v>
      </c>
      <c r="I23" s="185">
        <v>0</v>
      </c>
      <c r="J23" s="223"/>
      <c r="K23" s="224"/>
      <c r="L23" s="225"/>
      <c r="M23" s="26"/>
    </row>
    <row r="24" spans="1:13" s="2" customFormat="1" ht="12.75">
      <c r="A24" s="24"/>
      <c r="B24" s="104">
        <f t="shared" si="0"/>
        <v>8</v>
      </c>
      <c r="C24" s="105" t="s">
        <v>147</v>
      </c>
      <c r="D24" s="183">
        <v>0</v>
      </c>
      <c r="E24" s="183">
        <v>0</v>
      </c>
      <c r="F24" s="183">
        <v>110</v>
      </c>
      <c r="G24" s="184">
        <v>89.5</v>
      </c>
      <c r="H24" s="185">
        <v>0</v>
      </c>
      <c r="I24" s="185">
        <v>0</v>
      </c>
      <c r="J24" s="192"/>
      <c r="K24" s="193"/>
      <c r="L24" s="194"/>
      <c r="M24" s="26"/>
    </row>
    <row r="25" spans="1:13" s="2" customFormat="1" ht="12.75">
      <c r="A25" s="24"/>
      <c r="B25" s="104">
        <f t="shared" si="0"/>
        <v>9</v>
      </c>
      <c r="C25" s="107" t="s">
        <v>137</v>
      </c>
      <c r="D25" s="183">
        <v>0</v>
      </c>
      <c r="E25" s="183">
        <v>0</v>
      </c>
      <c r="F25" s="183">
        <v>110</v>
      </c>
      <c r="G25" s="184">
        <v>89.5</v>
      </c>
      <c r="H25" s="185">
        <v>0</v>
      </c>
      <c r="I25" s="185">
        <v>0</v>
      </c>
      <c r="J25" s="223"/>
      <c r="K25" s="224"/>
      <c r="L25" s="225"/>
      <c r="M25" s="26"/>
    </row>
    <row r="26" spans="1:13" s="2" customFormat="1" ht="12.75">
      <c r="A26" s="24"/>
      <c r="B26" s="104">
        <f t="shared" si="0"/>
        <v>10</v>
      </c>
      <c r="C26" s="107" t="s">
        <v>69</v>
      </c>
      <c r="D26" s="183">
        <v>0</v>
      </c>
      <c r="E26" s="183">
        <v>0</v>
      </c>
      <c r="F26" s="183">
        <v>50</v>
      </c>
      <c r="G26" s="184">
        <v>41.5</v>
      </c>
      <c r="H26" s="185">
        <v>0</v>
      </c>
      <c r="I26" s="185">
        <v>0</v>
      </c>
      <c r="J26" s="223"/>
      <c r="K26" s="224"/>
      <c r="L26" s="225"/>
      <c r="M26" s="26"/>
    </row>
    <row r="27" spans="1:13" s="2" customFormat="1" ht="12.75">
      <c r="A27" s="24"/>
      <c r="B27" s="104">
        <f t="shared" si="0"/>
        <v>11</v>
      </c>
      <c r="C27" s="107" t="s">
        <v>70</v>
      </c>
      <c r="D27" s="183">
        <v>0</v>
      </c>
      <c r="E27" s="183">
        <v>0</v>
      </c>
      <c r="F27" s="183">
        <v>18</v>
      </c>
      <c r="G27" s="184">
        <v>15.5</v>
      </c>
      <c r="H27" s="185">
        <v>0</v>
      </c>
      <c r="I27" s="185">
        <v>0</v>
      </c>
      <c r="J27" s="223"/>
      <c r="K27" s="224"/>
      <c r="L27" s="225"/>
      <c r="M27" s="26"/>
    </row>
    <row r="28" spans="1:13" s="2" customFormat="1" ht="12.75">
      <c r="A28" s="24"/>
      <c r="B28" s="104">
        <f t="shared" si="0"/>
        <v>12</v>
      </c>
      <c r="C28" s="107" t="s">
        <v>71</v>
      </c>
      <c r="D28" s="183">
        <v>0</v>
      </c>
      <c r="E28" s="183">
        <v>0</v>
      </c>
      <c r="F28" s="183">
        <v>145</v>
      </c>
      <c r="G28" s="184">
        <v>118.5</v>
      </c>
      <c r="H28" s="185">
        <v>0</v>
      </c>
      <c r="I28" s="185">
        <v>0</v>
      </c>
      <c r="J28" s="223"/>
      <c r="K28" s="224"/>
      <c r="L28" s="225"/>
      <c r="M28" s="26"/>
    </row>
    <row r="29" spans="1:13" s="2" customFormat="1" ht="12.75">
      <c r="A29" s="24"/>
      <c r="B29" s="104">
        <f t="shared" si="0"/>
        <v>13</v>
      </c>
      <c r="C29" s="107" t="s">
        <v>140</v>
      </c>
      <c r="D29" s="183">
        <v>0</v>
      </c>
      <c r="E29" s="183">
        <v>0</v>
      </c>
      <c r="F29" s="183">
        <v>48</v>
      </c>
      <c r="G29" s="184">
        <v>39.5</v>
      </c>
      <c r="H29" s="185">
        <v>0</v>
      </c>
      <c r="I29" s="185">
        <v>0</v>
      </c>
      <c r="J29" s="223"/>
      <c r="K29" s="224"/>
      <c r="L29" s="225"/>
      <c r="M29" s="26"/>
    </row>
    <row r="30" spans="1:13" s="2" customFormat="1" ht="12.75">
      <c r="A30" s="24"/>
      <c r="B30" s="104">
        <f t="shared" si="0"/>
        <v>14</v>
      </c>
      <c r="C30" s="107" t="s">
        <v>142</v>
      </c>
      <c r="D30" s="183">
        <v>0</v>
      </c>
      <c r="E30" s="183">
        <v>0</v>
      </c>
      <c r="F30" s="183">
        <v>48</v>
      </c>
      <c r="G30" s="184">
        <v>39.5</v>
      </c>
      <c r="H30" s="185">
        <v>0</v>
      </c>
      <c r="I30" s="185">
        <v>0</v>
      </c>
      <c r="J30" s="198" t="s">
        <v>143</v>
      </c>
      <c r="K30" s="193"/>
      <c r="L30" s="194"/>
      <c r="M30" s="26"/>
    </row>
    <row r="31" spans="1:13" s="2" customFormat="1" ht="12.75">
      <c r="A31" s="24"/>
      <c r="B31" s="104">
        <f t="shared" si="0"/>
        <v>15</v>
      </c>
      <c r="C31" s="107" t="s">
        <v>73</v>
      </c>
      <c r="D31" s="183">
        <v>0</v>
      </c>
      <c r="E31" s="183">
        <v>0</v>
      </c>
      <c r="F31" s="183">
        <v>18</v>
      </c>
      <c r="G31" s="184">
        <v>15.5</v>
      </c>
      <c r="H31" s="185">
        <v>0</v>
      </c>
      <c r="I31" s="185">
        <v>0</v>
      </c>
      <c r="J31" s="223"/>
      <c r="K31" s="224"/>
      <c r="L31" s="225"/>
      <c r="M31" s="26"/>
    </row>
    <row r="32" spans="1:13" s="2" customFormat="1" ht="12.75">
      <c r="A32" s="24"/>
      <c r="B32" s="104">
        <f t="shared" si="0"/>
        <v>16</v>
      </c>
      <c r="C32" s="107" t="s">
        <v>74</v>
      </c>
      <c r="D32" s="183">
        <v>0</v>
      </c>
      <c r="E32" s="183">
        <v>0</v>
      </c>
      <c r="F32" s="183">
        <v>33</v>
      </c>
      <c r="G32" s="184">
        <v>27.5</v>
      </c>
      <c r="H32" s="185">
        <v>0</v>
      </c>
      <c r="I32" s="185">
        <v>0</v>
      </c>
      <c r="J32" s="192"/>
      <c r="K32" s="193"/>
      <c r="L32" s="194"/>
      <c r="M32" s="26"/>
    </row>
    <row r="33" spans="1:13" s="2" customFormat="1" ht="12.75">
      <c r="A33" s="24"/>
      <c r="B33" s="104">
        <f t="shared" si="0"/>
        <v>17</v>
      </c>
      <c r="C33" s="107" t="s">
        <v>75</v>
      </c>
      <c r="D33" s="183">
        <v>0</v>
      </c>
      <c r="E33" s="183">
        <v>0</v>
      </c>
      <c r="F33" s="183">
        <v>95</v>
      </c>
      <c r="G33" s="184">
        <v>77.5</v>
      </c>
      <c r="H33" s="185">
        <v>0</v>
      </c>
      <c r="I33" s="185">
        <v>0</v>
      </c>
      <c r="J33" s="223"/>
      <c r="K33" s="224"/>
      <c r="L33" s="225"/>
      <c r="M33" s="26"/>
    </row>
    <row r="34" spans="1:13" s="2" customFormat="1" ht="12.75">
      <c r="A34" s="24"/>
      <c r="B34" s="104">
        <f t="shared" si="0"/>
        <v>18</v>
      </c>
      <c r="C34" s="107" t="s">
        <v>76</v>
      </c>
      <c r="D34" s="183">
        <v>0</v>
      </c>
      <c r="E34" s="183">
        <v>0</v>
      </c>
      <c r="F34" s="183">
        <v>52</v>
      </c>
      <c r="G34" s="184">
        <v>42.5</v>
      </c>
      <c r="H34" s="185">
        <v>0</v>
      </c>
      <c r="I34" s="185">
        <v>0</v>
      </c>
      <c r="J34" s="192"/>
      <c r="K34" s="193"/>
      <c r="L34" s="194"/>
      <c r="M34" s="26"/>
    </row>
    <row r="35" spans="1:13" s="2" customFormat="1" ht="12.75">
      <c r="A35" s="24"/>
      <c r="B35" s="104">
        <f t="shared" si="0"/>
        <v>19</v>
      </c>
      <c r="C35" s="107" t="s">
        <v>77</v>
      </c>
      <c r="D35" s="183">
        <v>0</v>
      </c>
      <c r="E35" s="183">
        <v>0</v>
      </c>
      <c r="F35" s="183">
        <v>19.5</v>
      </c>
      <c r="G35" s="184">
        <v>16.5</v>
      </c>
      <c r="H35" s="185">
        <v>0</v>
      </c>
      <c r="I35" s="185">
        <v>0</v>
      </c>
      <c r="J35" s="223"/>
      <c r="K35" s="224"/>
      <c r="L35" s="225"/>
      <c r="M35" s="26"/>
    </row>
    <row r="36" spans="1:13" s="2" customFormat="1" ht="12.75">
      <c r="A36" s="24"/>
      <c r="B36" s="104">
        <f t="shared" si="0"/>
        <v>20</v>
      </c>
      <c r="C36" s="107" t="s">
        <v>78</v>
      </c>
      <c r="D36" s="183">
        <v>0</v>
      </c>
      <c r="E36" s="183">
        <v>0</v>
      </c>
      <c r="F36" s="183">
        <v>41.5</v>
      </c>
      <c r="G36" s="184">
        <v>35.5</v>
      </c>
      <c r="H36" s="185">
        <v>0</v>
      </c>
      <c r="I36" s="185">
        <v>0</v>
      </c>
      <c r="J36" s="192"/>
      <c r="K36" s="193"/>
      <c r="L36" s="194"/>
      <c r="M36" s="26"/>
    </row>
    <row r="37" spans="1:13" s="2" customFormat="1" ht="12.75">
      <c r="A37" s="24"/>
      <c r="B37" s="104">
        <f t="shared" si="0"/>
        <v>21</v>
      </c>
      <c r="C37" s="107" t="s">
        <v>144</v>
      </c>
      <c r="D37" s="183">
        <v>0</v>
      </c>
      <c r="E37" s="183">
        <v>0</v>
      </c>
      <c r="F37" s="183">
        <v>19</v>
      </c>
      <c r="G37" s="184">
        <v>16</v>
      </c>
      <c r="H37" s="185">
        <v>0</v>
      </c>
      <c r="I37" s="185">
        <v>0</v>
      </c>
      <c r="J37" s="223"/>
      <c r="K37" s="224"/>
      <c r="L37" s="225"/>
      <c r="M37" s="26"/>
    </row>
    <row r="38" spans="1:13" s="2" customFormat="1" ht="12.75">
      <c r="A38" s="24"/>
      <c r="B38" s="104">
        <f t="shared" si="0"/>
        <v>22</v>
      </c>
      <c r="C38" s="107" t="s">
        <v>149</v>
      </c>
      <c r="D38" s="183">
        <v>0</v>
      </c>
      <c r="E38" s="183">
        <v>0</v>
      </c>
      <c r="F38" s="183">
        <v>19</v>
      </c>
      <c r="G38" s="184">
        <v>16</v>
      </c>
      <c r="H38" s="185">
        <v>0</v>
      </c>
      <c r="I38" s="185">
        <v>0</v>
      </c>
      <c r="J38" s="198" t="s">
        <v>146</v>
      </c>
      <c r="K38" s="193"/>
      <c r="L38" s="194"/>
      <c r="M38" s="26"/>
    </row>
    <row r="39" spans="1:13" s="2" customFormat="1" ht="12.75">
      <c r="A39" s="24"/>
      <c r="B39" s="104">
        <f t="shared" si="0"/>
        <v>23</v>
      </c>
      <c r="C39" s="107" t="s">
        <v>80</v>
      </c>
      <c r="D39" s="183">
        <v>0</v>
      </c>
      <c r="E39" s="183">
        <v>0</v>
      </c>
      <c r="F39" s="183">
        <v>18</v>
      </c>
      <c r="G39" s="184">
        <v>15.5</v>
      </c>
      <c r="H39" s="185">
        <v>0</v>
      </c>
      <c r="I39" s="185">
        <v>0</v>
      </c>
      <c r="J39" s="223"/>
      <c r="K39" s="224"/>
      <c r="L39" s="225"/>
      <c r="M39" s="26"/>
    </row>
    <row r="40" spans="1:13" s="2" customFormat="1" ht="12.75">
      <c r="A40" s="24"/>
      <c r="B40" s="104">
        <f t="shared" si="0"/>
        <v>24</v>
      </c>
      <c r="C40" s="107" t="s">
        <v>81</v>
      </c>
      <c r="D40" s="183">
        <v>0</v>
      </c>
      <c r="E40" s="183">
        <v>0</v>
      </c>
      <c r="F40" s="183">
        <v>125.5</v>
      </c>
      <c r="G40" s="184">
        <v>102.5</v>
      </c>
      <c r="H40" s="185">
        <v>0</v>
      </c>
      <c r="I40" s="185">
        <v>0</v>
      </c>
      <c r="J40" s="223"/>
      <c r="K40" s="224"/>
      <c r="L40" s="225"/>
      <c r="M40" s="26"/>
    </row>
    <row r="41" spans="1:13" s="2" customFormat="1" ht="12.75">
      <c r="A41" s="24"/>
      <c r="B41" s="104">
        <f t="shared" si="0"/>
        <v>25</v>
      </c>
      <c r="C41" s="107" t="s">
        <v>82</v>
      </c>
      <c r="D41" s="183">
        <v>0</v>
      </c>
      <c r="E41" s="183">
        <v>0</v>
      </c>
      <c r="F41" s="183">
        <v>52</v>
      </c>
      <c r="G41" s="184">
        <v>42.5</v>
      </c>
      <c r="H41" s="185">
        <v>0</v>
      </c>
      <c r="I41" s="185">
        <v>0</v>
      </c>
      <c r="J41" s="223"/>
      <c r="K41" s="224"/>
      <c r="L41" s="225"/>
      <c r="M41" s="26"/>
    </row>
    <row r="42" spans="1:13" s="2" customFormat="1" ht="12.75">
      <c r="A42" s="24"/>
      <c r="B42" s="104">
        <f t="shared" si="0"/>
        <v>26</v>
      </c>
      <c r="C42" s="107" t="s">
        <v>83</v>
      </c>
      <c r="D42" s="183">
        <v>0</v>
      </c>
      <c r="E42" s="183">
        <v>0</v>
      </c>
      <c r="F42" s="183">
        <v>11.5</v>
      </c>
      <c r="G42" s="184">
        <v>10</v>
      </c>
      <c r="H42" s="185">
        <v>0</v>
      </c>
      <c r="I42" s="185">
        <v>0</v>
      </c>
      <c r="J42" s="223"/>
      <c r="K42" s="224"/>
      <c r="L42" s="225"/>
      <c r="M42" s="26"/>
    </row>
    <row r="43" spans="1:13" s="2" customFormat="1" ht="12.75">
      <c r="A43" s="24"/>
      <c r="B43" s="104">
        <f t="shared" si="0"/>
        <v>27</v>
      </c>
      <c r="C43" s="107" t="s">
        <v>84</v>
      </c>
      <c r="D43" s="183">
        <v>0</v>
      </c>
      <c r="E43" s="183">
        <v>0</v>
      </c>
      <c r="F43" s="183">
        <v>101.5</v>
      </c>
      <c r="G43" s="184">
        <v>83</v>
      </c>
      <c r="H43" s="185">
        <v>0</v>
      </c>
      <c r="I43" s="185">
        <v>0</v>
      </c>
      <c r="J43" s="223"/>
      <c r="K43" s="224"/>
      <c r="L43" s="225"/>
      <c r="M43" s="26"/>
    </row>
    <row r="44" spans="1:13" s="2" customFormat="1" ht="12.75">
      <c r="A44" s="24"/>
      <c r="B44" s="104">
        <f t="shared" si="0"/>
        <v>28</v>
      </c>
      <c r="C44" s="107" t="s">
        <v>85</v>
      </c>
      <c r="D44" s="183">
        <v>0</v>
      </c>
      <c r="E44" s="183">
        <v>0</v>
      </c>
      <c r="F44" s="183">
        <v>20.5</v>
      </c>
      <c r="G44" s="184">
        <v>17.5</v>
      </c>
      <c r="H44" s="185">
        <v>0</v>
      </c>
      <c r="I44" s="185">
        <v>0</v>
      </c>
      <c r="J44" s="223"/>
      <c r="K44" s="224"/>
      <c r="L44" s="225"/>
      <c r="M44" s="26"/>
    </row>
    <row r="45" spans="1:13" s="2" customFormat="1" ht="12.75">
      <c r="A45" s="24"/>
      <c r="B45" s="104">
        <f t="shared" si="0"/>
        <v>29</v>
      </c>
      <c r="C45" s="107" t="s">
        <v>86</v>
      </c>
      <c r="D45" s="183">
        <v>0</v>
      </c>
      <c r="E45" s="183">
        <v>0</v>
      </c>
      <c r="F45" s="183">
        <v>136</v>
      </c>
      <c r="G45" s="184">
        <v>111</v>
      </c>
      <c r="H45" s="185">
        <v>0</v>
      </c>
      <c r="I45" s="185">
        <v>0</v>
      </c>
      <c r="J45" s="223"/>
      <c r="K45" s="224"/>
      <c r="L45" s="225"/>
      <c r="M45" s="26"/>
    </row>
    <row r="46" spans="1:13" s="2" customFormat="1" ht="12.75">
      <c r="A46" s="24"/>
      <c r="B46" s="104">
        <f t="shared" si="0"/>
        <v>30</v>
      </c>
      <c r="C46" s="107" t="s">
        <v>87</v>
      </c>
      <c r="D46" s="183">
        <v>0</v>
      </c>
      <c r="E46" s="183">
        <v>0</v>
      </c>
      <c r="F46" s="183">
        <v>26.5</v>
      </c>
      <c r="G46" s="184">
        <v>22</v>
      </c>
      <c r="H46" s="185">
        <v>0</v>
      </c>
      <c r="I46" s="185">
        <v>0</v>
      </c>
      <c r="J46" s="223"/>
      <c r="K46" s="224"/>
      <c r="L46" s="225"/>
      <c r="M46" s="26"/>
    </row>
    <row r="47" spans="1:13" s="2" customFormat="1" ht="12.75">
      <c r="A47" s="24"/>
      <c r="B47" s="104">
        <f t="shared" si="0"/>
        <v>31</v>
      </c>
      <c r="C47" s="107" t="s">
        <v>88</v>
      </c>
      <c r="D47" s="183">
        <v>0</v>
      </c>
      <c r="E47" s="183">
        <v>0</v>
      </c>
      <c r="F47" s="183">
        <v>11</v>
      </c>
      <c r="G47" s="184">
        <v>9.5</v>
      </c>
      <c r="H47" s="185">
        <v>0</v>
      </c>
      <c r="I47" s="185">
        <v>0</v>
      </c>
      <c r="J47" s="223"/>
      <c r="K47" s="224"/>
      <c r="L47" s="225"/>
      <c r="M47" s="26"/>
    </row>
    <row r="48" spans="1:13" s="2" customFormat="1" ht="12.75">
      <c r="A48" s="24"/>
      <c r="B48" s="104">
        <f t="shared" si="0"/>
        <v>32</v>
      </c>
      <c r="C48" s="107" t="s">
        <v>89</v>
      </c>
      <c r="D48" s="183">
        <v>0</v>
      </c>
      <c r="E48" s="183">
        <v>0</v>
      </c>
      <c r="F48" s="183">
        <v>16.5</v>
      </c>
      <c r="G48" s="184">
        <v>13.5</v>
      </c>
      <c r="H48" s="185">
        <v>0</v>
      </c>
      <c r="I48" s="185">
        <v>0</v>
      </c>
      <c r="J48" s="223"/>
      <c r="K48" s="224"/>
      <c r="L48" s="225"/>
      <c r="M48" s="26"/>
    </row>
    <row r="49" spans="1:13" s="2" customFormat="1" ht="12.75">
      <c r="A49" s="24"/>
      <c r="B49" s="104">
        <f t="shared" si="0"/>
        <v>33</v>
      </c>
      <c r="C49" s="107" t="s">
        <v>90</v>
      </c>
      <c r="D49" s="183">
        <v>0</v>
      </c>
      <c r="E49" s="183">
        <v>0</v>
      </c>
      <c r="F49" s="183">
        <v>13.5</v>
      </c>
      <c r="G49" s="184">
        <v>11</v>
      </c>
      <c r="H49" s="185">
        <v>0</v>
      </c>
      <c r="I49" s="185">
        <v>0</v>
      </c>
      <c r="J49" s="223"/>
      <c r="K49" s="224"/>
      <c r="L49" s="225"/>
      <c r="M49" s="26"/>
    </row>
    <row r="50" spans="1:13" s="2" customFormat="1" ht="12.75">
      <c r="A50" s="24"/>
      <c r="B50" s="104">
        <f t="shared" si="0"/>
        <v>34</v>
      </c>
      <c r="C50" s="107" t="s">
        <v>91</v>
      </c>
      <c r="D50" s="183">
        <v>0</v>
      </c>
      <c r="E50" s="183">
        <v>0</v>
      </c>
      <c r="F50" s="183">
        <v>21</v>
      </c>
      <c r="G50" s="184">
        <v>17.5</v>
      </c>
      <c r="H50" s="185">
        <v>0</v>
      </c>
      <c r="I50" s="185">
        <v>0</v>
      </c>
      <c r="J50" s="223"/>
      <c r="K50" s="224"/>
      <c r="L50" s="225"/>
      <c r="M50" s="26"/>
    </row>
    <row r="51" spans="1:13" s="2" customFormat="1" ht="12.75">
      <c r="A51" s="24"/>
      <c r="B51" s="104">
        <f t="shared" si="0"/>
        <v>35</v>
      </c>
      <c r="C51" s="107" t="s">
        <v>92</v>
      </c>
      <c r="D51" s="183">
        <v>0</v>
      </c>
      <c r="E51" s="183">
        <v>0</v>
      </c>
      <c r="F51" s="183">
        <v>14</v>
      </c>
      <c r="G51" s="184">
        <v>13</v>
      </c>
      <c r="H51" s="185">
        <v>0</v>
      </c>
      <c r="I51" s="185">
        <v>0</v>
      </c>
      <c r="J51" s="223"/>
      <c r="K51" s="224"/>
      <c r="L51" s="225"/>
      <c r="M51" s="26"/>
    </row>
    <row r="52" spans="1:13" s="2" customFormat="1" ht="12.75">
      <c r="A52" s="24"/>
      <c r="B52" s="104">
        <f t="shared" si="0"/>
        <v>36</v>
      </c>
      <c r="C52" s="107" t="s">
        <v>93</v>
      </c>
      <c r="D52" s="183">
        <v>0</v>
      </c>
      <c r="E52" s="183">
        <v>0</v>
      </c>
      <c r="F52" s="183">
        <v>44.5</v>
      </c>
      <c r="G52" s="184">
        <v>37.5</v>
      </c>
      <c r="H52" s="185">
        <v>0</v>
      </c>
      <c r="I52" s="185">
        <v>0</v>
      </c>
      <c r="J52" s="223"/>
      <c r="K52" s="224"/>
      <c r="L52" s="225"/>
      <c r="M52" s="26"/>
    </row>
    <row r="53" spans="1:13" s="2" customFormat="1" ht="12.75">
      <c r="A53" s="24"/>
      <c r="B53" s="104">
        <f t="shared" si="0"/>
        <v>37</v>
      </c>
      <c r="C53" s="107" t="s">
        <v>94</v>
      </c>
      <c r="D53" s="183">
        <v>0</v>
      </c>
      <c r="E53" s="183">
        <v>0</v>
      </c>
      <c r="F53" s="183">
        <v>13</v>
      </c>
      <c r="G53" s="184">
        <v>11</v>
      </c>
      <c r="H53" s="185">
        <v>0</v>
      </c>
      <c r="I53" s="185">
        <v>0</v>
      </c>
      <c r="J53" s="223"/>
      <c r="K53" s="224"/>
      <c r="L53" s="225"/>
      <c r="M53" s="26"/>
    </row>
    <row r="54" spans="1:13" s="2" customFormat="1" ht="12.75">
      <c r="A54" s="24"/>
      <c r="B54" s="104">
        <f t="shared" si="0"/>
        <v>38</v>
      </c>
      <c r="C54" s="107" t="s">
        <v>95</v>
      </c>
      <c r="D54" s="183">
        <v>0</v>
      </c>
      <c r="E54" s="183">
        <v>0</v>
      </c>
      <c r="F54" s="183">
        <v>56.5</v>
      </c>
      <c r="G54" s="184">
        <v>47</v>
      </c>
      <c r="H54" s="185">
        <v>0</v>
      </c>
      <c r="I54" s="185">
        <v>0</v>
      </c>
      <c r="J54" s="223"/>
      <c r="K54" s="224"/>
      <c r="L54" s="225"/>
      <c r="M54" s="26"/>
    </row>
    <row r="55" spans="1:13" s="2" customFormat="1" ht="12.75">
      <c r="A55" s="24"/>
      <c r="B55" s="104">
        <f t="shared" si="0"/>
        <v>39</v>
      </c>
      <c r="C55" s="107" t="s">
        <v>96</v>
      </c>
      <c r="D55" s="183">
        <v>0</v>
      </c>
      <c r="E55" s="183">
        <v>0</v>
      </c>
      <c r="F55" s="183">
        <v>18</v>
      </c>
      <c r="G55" s="184">
        <v>15.5</v>
      </c>
      <c r="H55" s="185">
        <v>0</v>
      </c>
      <c r="I55" s="185">
        <v>0</v>
      </c>
      <c r="J55" s="223"/>
      <c r="K55" s="224"/>
      <c r="L55" s="225"/>
      <c r="M55" s="26"/>
    </row>
    <row r="56" spans="1:13" s="2" customFormat="1" ht="12.75">
      <c r="A56" s="24"/>
      <c r="B56" s="104">
        <f t="shared" si="0"/>
        <v>40</v>
      </c>
      <c r="C56" s="107" t="s">
        <v>97</v>
      </c>
      <c r="D56" s="183">
        <v>0</v>
      </c>
      <c r="E56" s="183">
        <v>0</v>
      </c>
      <c r="F56" s="183">
        <v>54</v>
      </c>
      <c r="G56" s="184">
        <v>44.5</v>
      </c>
      <c r="H56" s="185">
        <v>0</v>
      </c>
      <c r="I56" s="185">
        <v>0</v>
      </c>
      <c r="J56" s="223"/>
      <c r="K56" s="224"/>
      <c r="L56" s="225"/>
      <c r="M56" s="26"/>
    </row>
    <row r="57" spans="1:13" s="2" customFormat="1" ht="12.75">
      <c r="A57" s="24"/>
      <c r="B57" s="104">
        <f t="shared" si="0"/>
        <v>41</v>
      </c>
      <c r="C57" s="107" t="s">
        <v>98</v>
      </c>
      <c r="D57" s="183">
        <v>0</v>
      </c>
      <c r="E57" s="183">
        <v>0</v>
      </c>
      <c r="F57" s="183">
        <v>18</v>
      </c>
      <c r="G57" s="184">
        <v>15.5</v>
      </c>
      <c r="H57" s="185">
        <v>0</v>
      </c>
      <c r="I57" s="185">
        <v>0</v>
      </c>
      <c r="J57" s="223"/>
      <c r="K57" s="224"/>
      <c r="L57" s="225"/>
      <c r="M57" s="26"/>
    </row>
    <row r="58" spans="1:13" s="2" customFormat="1" ht="12.75">
      <c r="A58" s="24"/>
      <c r="B58" s="104">
        <f t="shared" si="0"/>
        <v>42</v>
      </c>
      <c r="C58" s="107" t="s">
        <v>99</v>
      </c>
      <c r="D58" s="183">
        <v>0</v>
      </c>
      <c r="E58" s="183">
        <v>0</v>
      </c>
      <c r="F58" s="183">
        <v>52</v>
      </c>
      <c r="G58" s="184">
        <v>42.5</v>
      </c>
      <c r="H58" s="185">
        <v>0</v>
      </c>
      <c r="I58" s="185">
        <v>0</v>
      </c>
      <c r="J58" s="223"/>
      <c r="K58" s="224"/>
      <c r="L58" s="225"/>
      <c r="M58" s="26"/>
    </row>
    <row r="59" spans="1:13" s="2" customFormat="1" ht="12.75">
      <c r="A59" s="24"/>
      <c r="B59" s="104">
        <f t="shared" si="0"/>
        <v>43</v>
      </c>
      <c r="C59" s="107" t="s">
        <v>100</v>
      </c>
      <c r="D59" s="183">
        <v>0</v>
      </c>
      <c r="E59" s="183">
        <v>0</v>
      </c>
      <c r="F59" s="183">
        <v>38.5</v>
      </c>
      <c r="G59" s="184">
        <v>31.5</v>
      </c>
      <c r="H59" s="185">
        <v>0</v>
      </c>
      <c r="I59" s="185">
        <v>0</v>
      </c>
      <c r="J59" s="223"/>
      <c r="K59" s="224"/>
      <c r="L59" s="225"/>
      <c r="M59" s="26"/>
    </row>
    <row r="60" spans="1:13" s="2" customFormat="1" ht="12.75">
      <c r="A60" s="24"/>
      <c r="B60" s="104">
        <f t="shared" si="0"/>
        <v>44</v>
      </c>
      <c r="C60" s="107" t="s">
        <v>101</v>
      </c>
      <c r="D60" s="183">
        <v>0</v>
      </c>
      <c r="E60" s="183">
        <v>0</v>
      </c>
      <c r="F60" s="183">
        <v>1.8</v>
      </c>
      <c r="G60" s="184">
        <v>1.4</v>
      </c>
      <c r="H60" s="185">
        <v>0</v>
      </c>
      <c r="I60" s="185">
        <v>0</v>
      </c>
      <c r="J60" s="223"/>
      <c r="K60" s="224"/>
      <c r="L60" s="225"/>
      <c r="M60" s="26"/>
    </row>
    <row r="61" spans="1:13" s="2" customFormat="1" ht="12.75">
      <c r="A61" s="24"/>
      <c r="B61" s="104">
        <f t="shared" si="0"/>
        <v>45</v>
      </c>
      <c r="C61" s="107" t="s">
        <v>102</v>
      </c>
      <c r="D61" s="183">
        <v>0</v>
      </c>
      <c r="E61" s="183">
        <v>0</v>
      </c>
      <c r="F61" s="183">
        <v>24</v>
      </c>
      <c r="G61" s="184">
        <v>20</v>
      </c>
      <c r="H61" s="185">
        <v>0</v>
      </c>
      <c r="I61" s="185">
        <v>0</v>
      </c>
      <c r="J61" s="223"/>
      <c r="K61" s="224"/>
      <c r="L61" s="225"/>
      <c r="M61" s="26"/>
    </row>
    <row r="62" spans="1:13" s="2" customFormat="1" ht="12.75">
      <c r="A62" s="24"/>
      <c r="B62" s="104">
        <f t="shared" si="0"/>
        <v>46</v>
      </c>
      <c r="C62" s="107" t="s">
        <v>103</v>
      </c>
      <c r="D62" s="183">
        <v>0</v>
      </c>
      <c r="E62" s="183">
        <v>0</v>
      </c>
      <c r="F62" s="183">
        <v>44.5</v>
      </c>
      <c r="G62" s="184">
        <v>37.5</v>
      </c>
      <c r="H62" s="185">
        <v>0</v>
      </c>
      <c r="I62" s="185">
        <v>0</v>
      </c>
      <c r="J62" s="223"/>
      <c r="K62" s="224"/>
      <c r="L62" s="225"/>
      <c r="M62" s="26"/>
    </row>
    <row r="63" spans="1:13" s="2" customFormat="1" ht="12.75">
      <c r="A63" s="24"/>
      <c r="B63" s="104">
        <f t="shared" si="0"/>
        <v>47</v>
      </c>
      <c r="C63" s="107" t="s">
        <v>104</v>
      </c>
      <c r="D63" s="183">
        <v>0</v>
      </c>
      <c r="E63" s="183">
        <v>0</v>
      </c>
      <c r="F63" s="183">
        <v>17</v>
      </c>
      <c r="G63" s="184">
        <v>15</v>
      </c>
      <c r="H63" s="185">
        <v>0</v>
      </c>
      <c r="I63" s="185">
        <v>0</v>
      </c>
      <c r="J63" s="223"/>
      <c r="K63" s="224"/>
      <c r="L63" s="225"/>
      <c r="M63" s="26"/>
    </row>
    <row r="64" spans="1:13" s="2" customFormat="1" ht="12.75">
      <c r="A64" s="24"/>
      <c r="B64" s="104">
        <f t="shared" si="0"/>
        <v>48</v>
      </c>
      <c r="C64" s="107" t="s">
        <v>105</v>
      </c>
      <c r="D64" s="183">
        <v>0</v>
      </c>
      <c r="E64" s="183">
        <v>0</v>
      </c>
      <c r="F64" s="183">
        <v>26.5</v>
      </c>
      <c r="G64" s="184">
        <v>22</v>
      </c>
      <c r="H64" s="185">
        <v>0</v>
      </c>
      <c r="I64" s="185">
        <v>0</v>
      </c>
      <c r="J64" s="223"/>
      <c r="K64" s="224"/>
      <c r="L64" s="225"/>
      <c r="M64" s="26"/>
    </row>
    <row r="65" spans="1:13" s="2" customFormat="1" ht="12.75">
      <c r="A65" s="24"/>
      <c r="B65" s="104">
        <f t="shared" si="0"/>
        <v>49</v>
      </c>
      <c r="C65" s="107" t="s">
        <v>106</v>
      </c>
      <c r="D65" s="183">
        <v>0</v>
      </c>
      <c r="E65" s="183">
        <v>0</v>
      </c>
      <c r="F65" s="183">
        <v>22.5</v>
      </c>
      <c r="G65" s="184">
        <v>18.5</v>
      </c>
      <c r="H65" s="185">
        <v>0</v>
      </c>
      <c r="I65" s="185">
        <v>0</v>
      </c>
      <c r="J65" s="223"/>
      <c r="K65" s="224"/>
      <c r="L65" s="225"/>
      <c r="M65" s="26"/>
    </row>
    <row r="66" spans="1:13" s="2" customFormat="1" ht="12.75">
      <c r="A66" s="24"/>
      <c r="B66" s="104">
        <f t="shared" si="0"/>
        <v>50</v>
      </c>
      <c r="C66" s="107" t="s">
        <v>107</v>
      </c>
      <c r="D66" s="183">
        <v>0</v>
      </c>
      <c r="E66" s="183">
        <v>0</v>
      </c>
      <c r="F66" s="183">
        <v>36</v>
      </c>
      <c r="G66" s="184">
        <v>29.5</v>
      </c>
      <c r="H66" s="185">
        <v>0</v>
      </c>
      <c r="I66" s="185">
        <v>0</v>
      </c>
      <c r="J66" s="223"/>
      <c r="K66" s="224"/>
      <c r="L66" s="225"/>
      <c r="M66" s="26"/>
    </row>
    <row r="67" spans="1:13" s="2" customFormat="1" ht="12.75">
      <c r="A67" s="24"/>
      <c r="B67" s="104">
        <f t="shared" si="0"/>
        <v>51</v>
      </c>
      <c r="C67" s="107" t="s">
        <v>108</v>
      </c>
      <c r="D67" s="183">
        <v>0</v>
      </c>
      <c r="E67" s="183">
        <v>0</v>
      </c>
      <c r="F67" s="183">
        <v>18</v>
      </c>
      <c r="G67" s="184">
        <v>15.5</v>
      </c>
      <c r="H67" s="185">
        <v>0</v>
      </c>
      <c r="I67" s="185">
        <v>0</v>
      </c>
      <c r="J67" s="223"/>
      <c r="K67" s="224"/>
      <c r="L67" s="225"/>
      <c r="M67" s="26"/>
    </row>
    <row r="68" spans="1:13" s="2" customFormat="1" ht="12.75">
      <c r="A68" s="24"/>
      <c r="B68" s="104">
        <f t="shared" si="0"/>
        <v>52</v>
      </c>
      <c r="C68" s="107" t="s">
        <v>109</v>
      </c>
      <c r="D68" s="183">
        <v>0</v>
      </c>
      <c r="E68" s="183">
        <v>0</v>
      </c>
      <c r="F68" s="183">
        <v>58</v>
      </c>
      <c r="G68" s="184">
        <v>48</v>
      </c>
      <c r="H68" s="185">
        <v>0</v>
      </c>
      <c r="I68" s="185">
        <v>0</v>
      </c>
      <c r="J68" s="223"/>
      <c r="K68" s="224"/>
      <c r="L68" s="225"/>
      <c r="M68" s="26"/>
    </row>
    <row r="69" spans="1:13" s="2" customFormat="1" ht="12.75">
      <c r="A69" s="24"/>
      <c r="B69" s="104">
        <f t="shared" si="0"/>
        <v>53</v>
      </c>
      <c r="C69" s="107" t="s">
        <v>110</v>
      </c>
      <c r="D69" s="183">
        <v>0</v>
      </c>
      <c r="E69" s="183">
        <v>0</v>
      </c>
      <c r="F69" s="183">
        <v>18</v>
      </c>
      <c r="G69" s="184">
        <v>15.5</v>
      </c>
      <c r="H69" s="185">
        <v>0</v>
      </c>
      <c r="I69" s="185">
        <v>0</v>
      </c>
      <c r="J69" s="223"/>
      <c r="K69" s="224"/>
      <c r="L69" s="225"/>
      <c r="M69" s="26"/>
    </row>
    <row r="70" spans="1:13" s="2" customFormat="1" ht="12.75">
      <c r="A70" s="24"/>
      <c r="B70" s="104">
        <f t="shared" si="0"/>
        <v>54</v>
      </c>
      <c r="C70" s="107" t="s">
        <v>150</v>
      </c>
      <c r="D70" s="183">
        <v>0</v>
      </c>
      <c r="E70" s="183">
        <v>0</v>
      </c>
      <c r="F70" s="183">
        <v>21</v>
      </c>
      <c r="G70" s="184">
        <v>18</v>
      </c>
      <c r="H70" s="185">
        <v>0</v>
      </c>
      <c r="I70" s="185">
        <v>0</v>
      </c>
      <c r="J70" s="223"/>
      <c r="K70" s="224"/>
      <c r="L70" s="225"/>
      <c r="M70" s="26"/>
    </row>
    <row r="71" spans="1:13" s="2" customFormat="1" ht="12.75">
      <c r="A71" s="24"/>
      <c r="B71" s="104">
        <f t="shared" si="0"/>
        <v>55</v>
      </c>
      <c r="C71" s="107" t="s">
        <v>151</v>
      </c>
      <c r="D71" s="183">
        <v>0</v>
      </c>
      <c r="E71" s="183">
        <v>0</v>
      </c>
      <c r="F71" s="183">
        <v>21</v>
      </c>
      <c r="G71" s="184">
        <v>18</v>
      </c>
      <c r="H71" s="185">
        <v>0</v>
      </c>
      <c r="I71" s="185">
        <v>0</v>
      </c>
      <c r="J71" s="223"/>
      <c r="K71" s="224"/>
      <c r="L71" s="225"/>
      <c r="M71" s="26"/>
    </row>
    <row r="72" spans="1:13" s="2" customFormat="1" ht="12.75">
      <c r="A72" s="24"/>
      <c r="B72" s="104">
        <f t="shared" si="0"/>
        <v>56</v>
      </c>
      <c r="C72" s="107" t="s">
        <v>152</v>
      </c>
      <c r="D72" s="183">
        <v>0</v>
      </c>
      <c r="E72" s="183">
        <v>0</v>
      </c>
      <c r="F72" s="183">
        <v>20.5</v>
      </c>
      <c r="G72" s="184">
        <v>17.5</v>
      </c>
      <c r="H72" s="185">
        <v>0</v>
      </c>
      <c r="I72" s="185">
        <v>0</v>
      </c>
      <c r="J72" s="223"/>
      <c r="K72" s="224"/>
      <c r="L72" s="225"/>
      <c r="M72" s="26"/>
    </row>
    <row r="73" spans="1:13" s="2" customFormat="1" ht="12.75">
      <c r="A73" s="24"/>
      <c r="B73" s="104">
        <f t="shared" si="0"/>
        <v>57</v>
      </c>
      <c r="C73" s="107" t="s">
        <v>153</v>
      </c>
      <c r="D73" s="183">
        <v>0</v>
      </c>
      <c r="E73" s="183">
        <v>0</v>
      </c>
      <c r="F73" s="183">
        <v>20.5</v>
      </c>
      <c r="G73" s="184">
        <v>17.5</v>
      </c>
      <c r="H73" s="185">
        <v>0</v>
      </c>
      <c r="I73" s="185">
        <v>0</v>
      </c>
      <c r="J73" s="223"/>
      <c r="K73" s="224"/>
      <c r="L73" s="225"/>
      <c r="M73" s="26"/>
    </row>
    <row r="74" spans="1:13" s="2" customFormat="1" ht="12.75">
      <c r="A74" s="24"/>
      <c r="B74" s="104">
        <f t="shared" si="0"/>
        <v>58</v>
      </c>
      <c r="C74" s="107" t="s">
        <v>154</v>
      </c>
      <c r="D74" s="183">
        <v>0</v>
      </c>
      <c r="E74" s="183">
        <v>0</v>
      </c>
      <c r="F74" s="183">
        <v>19.5</v>
      </c>
      <c r="G74" s="184">
        <v>16.5</v>
      </c>
      <c r="H74" s="185">
        <v>0</v>
      </c>
      <c r="I74" s="185">
        <v>0</v>
      </c>
      <c r="J74" s="223"/>
      <c r="K74" s="224"/>
      <c r="L74" s="225"/>
      <c r="M74" s="26"/>
    </row>
    <row r="75" spans="1:13" s="2" customFormat="1" ht="12.75">
      <c r="A75" s="24"/>
      <c r="B75" s="104">
        <f t="shared" si="0"/>
        <v>59</v>
      </c>
      <c r="C75" s="107" t="s">
        <v>155</v>
      </c>
      <c r="D75" s="183">
        <v>0</v>
      </c>
      <c r="E75" s="183">
        <v>0</v>
      </c>
      <c r="F75" s="183">
        <v>50</v>
      </c>
      <c r="G75" s="184">
        <v>41.5</v>
      </c>
      <c r="H75" s="185">
        <v>0</v>
      </c>
      <c r="I75" s="185">
        <v>0</v>
      </c>
      <c r="J75" s="223"/>
      <c r="K75" s="224"/>
      <c r="L75" s="225"/>
      <c r="M75" s="26"/>
    </row>
    <row r="76" spans="1:13" s="2" customFormat="1" ht="12.75">
      <c r="A76" s="24"/>
      <c r="B76" s="104">
        <f t="shared" si="0"/>
        <v>60</v>
      </c>
      <c r="C76" s="107" t="s">
        <v>111</v>
      </c>
      <c r="D76" s="183">
        <v>0</v>
      </c>
      <c r="E76" s="183">
        <v>0</v>
      </c>
      <c r="F76" s="183">
        <v>19.5</v>
      </c>
      <c r="G76" s="184">
        <v>16.5</v>
      </c>
      <c r="H76" s="185">
        <v>0</v>
      </c>
      <c r="I76" s="185">
        <v>0</v>
      </c>
      <c r="J76" s="223"/>
      <c r="K76" s="224"/>
      <c r="L76" s="225"/>
      <c r="M76" s="26"/>
    </row>
    <row r="77" spans="1:13" s="2" customFormat="1" ht="12.75">
      <c r="A77" s="24"/>
      <c r="B77" s="104">
        <f t="shared" si="0"/>
        <v>61</v>
      </c>
      <c r="C77" s="107" t="s">
        <v>112</v>
      </c>
      <c r="D77" s="183">
        <v>0</v>
      </c>
      <c r="E77" s="183">
        <v>0</v>
      </c>
      <c r="F77" s="183">
        <v>12</v>
      </c>
      <c r="G77" s="184">
        <v>10.5</v>
      </c>
      <c r="H77" s="185">
        <v>0</v>
      </c>
      <c r="I77" s="185">
        <v>0</v>
      </c>
      <c r="J77" s="223"/>
      <c r="K77" s="224"/>
      <c r="L77" s="225"/>
      <c r="M77" s="26"/>
    </row>
    <row r="78" spans="1:13" s="2" customFormat="1" ht="12.75">
      <c r="A78" s="24"/>
      <c r="B78" s="104">
        <f t="shared" si="0"/>
        <v>62</v>
      </c>
      <c r="C78" s="107" t="s">
        <v>113</v>
      </c>
      <c r="D78" s="183">
        <v>0</v>
      </c>
      <c r="E78" s="183">
        <v>0</v>
      </c>
      <c r="F78" s="183">
        <v>14.5</v>
      </c>
      <c r="G78" s="184">
        <v>13</v>
      </c>
      <c r="H78" s="185">
        <v>0</v>
      </c>
      <c r="I78" s="185">
        <v>0</v>
      </c>
      <c r="J78" s="223"/>
      <c r="K78" s="224"/>
      <c r="L78" s="225"/>
      <c r="M78" s="26"/>
    </row>
    <row r="79" spans="1:13" s="2" customFormat="1" ht="12.75">
      <c r="A79" s="24"/>
      <c r="B79" s="104">
        <f t="shared" si="0"/>
        <v>63</v>
      </c>
      <c r="C79" s="107" t="s">
        <v>114</v>
      </c>
      <c r="D79" s="183">
        <v>0</v>
      </c>
      <c r="E79" s="183">
        <v>0</v>
      </c>
      <c r="F79" s="183">
        <v>46</v>
      </c>
      <c r="G79" s="184">
        <v>37.5</v>
      </c>
      <c r="H79" s="185">
        <v>0</v>
      </c>
      <c r="I79" s="185">
        <v>0</v>
      </c>
      <c r="J79" s="223"/>
      <c r="K79" s="224"/>
      <c r="L79" s="225"/>
      <c r="M79" s="26"/>
    </row>
    <row r="80" spans="1:13" s="2" customFormat="1" ht="12.75">
      <c r="A80" s="24"/>
      <c r="B80" s="104">
        <f t="shared" si="0"/>
        <v>64</v>
      </c>
      <c r="C80" s="107" t="s">
        <v>115</v>
      </c>
      <c r="D80" s="183">
        <v>0</v>
      </c>
      <c r="E80" s="183">
        <v>0</v>
      </c>
      <c r="F80" s="183">
        <v>16</v>
      </c>
      <c r="G80" s="184">
        <v>13.5</v>
      </c>
      <c r="H80" s="185">
        <v>0</v>
      </c>
      <c r="I80" s="185">
        <v>0</v>
      </c>
      <c r="J80" s="223"/>
      <c r="K80" s="224"/>
      <c r="L80" s="225"/>
      <c r="M80" s="26"/>
    </row>
    <row r="81" spans="1:13" s="2" customFormat="1" ht="12.75">
      <c r="A81" s="24"/>
      <c r="B81" s="104">
        <f t="shared" si="0"/>
        <v>65</v>
      </c>
      <c r="C81" s="107" t="s">
        <v>116</v>
      </c>
      <c r="D81" s="183">
        <v>0</v>
      </c>
      <c r="E81" s="183">
        <v>0</v>
      </c>
      <c r="F81" s="183">
        <v>15</v>
      </c>
      <c r="G81" s="184">
        <v>13.5</v>
      </c>
      <c r="H81" s="185">
        <v>0</v>
      </c>
      <c r="I81" s="185">
        <v>0</v>
      </c>
      <c r="J81" s="223"/>
      <c r="K81" s="224"/>
      <c r="L81" s="225"/>
      <c r="M81" s="26"/>
    </row>
    <row r="82" spans="1:13" s="2" customFormat="1" ht="12.75">
      <c r="A82" s="24"/>
      <c r="B82" s="104">
        <f t="shared" si="0"/>
        <v>66</v>
      </c>
      <c r="C82" s="107" t="s">
        <v>117</v>
      </c>
      <c r="D82" s="183">
        <v>0</v>
      </c>
      <c r="E82" s="183">
        <v>0</v>
      </c>
      <c r="F82" s="183">
        <v>79</v>
      </c>
      <c r="G82" s="184">
        <v>64.5</v>
      </c>
      <c r="H82" s="185">
        <v>0</v>
      </c>
      <c r="I82" s="185">
        <v>0</v>
      </c>
      <c r="J82" s="223"/>
      <c r="K82" s="224"/>
      <c r="L82" s="225"/>
      <c r="M82" s="26"/>
    </row>
    <row r="83" spans="1:13" s="2" customFormat="1" ht="12.75">
      <c r="A83" s="24"/>
      <c r="B83" s="104">
        <f t="shared" si="0"/>
        <v>67</v>
      </c>
      <c r="C83" s="107" t="s">
        <v>118</v>
      </c>
      <c r="D83" s="183">
        <v>0</v>
      </c>
      <c r="E83" s="183">
        <v>0</v>
      </c>
      <c r="F83" s="183">
        <v>14</v>
      </c>
      <c r="G83" s="184">
        <v>11.5</v>
      </c>
      <c r="H83" s="185">
        <v>0</v>
      </c>
      <c r="I83" s="185">
        <v>0</v>
      </c>
      <c r="J83" s="223"/>
      <c r="K83" s="224"/>
      <c r="L83" s="225"/>
      <c r="M83" s="26"/>
    </row>
    <row r="84" spans="1:13" s="2" customFormat="1" ht="12.75">
      <c r="A84" s="24"/>
      <c r="B84" s="104">
        <f t="shared" si="0"/>
        <v>68</v>
      </c>
      <c r="C84" s="107" t="s">
        <v>119</v>
      </c>
      <c r="D84" s="183">
        <v>0</v>
      </c>
      <c r="E84" s="183">
        <v>0</v>
      </c>
      <c r="F84" s="183">
        <v>21</v>
      </c>
      <c r="G84" s="184">
        <v>18</v>
      </c>
      <c r="H84" s="185">
        <v>0</v>
      </c>
      <c r="I84" s="185">
        <v>0</v>
      </c>
      <c r="J84" s="223"/>
      <c r="K84" s="224"/>
      <c r="L84" s="225"/>
      <c r="M84" s="26"/>
    </row>
    <row r="85" spans="1:13" s="2" customFormat="1" ht="12.75">
      <c r="A85" s="24"/>
      <c r="B85" s="104">
        <f t="shared" si="0"/>
        <v>69</v>
      </c>
      <c r="C85" s="107" t="s">
        <v>120</v>
      </c>
      <c r="D85" s="183">
        <v>0</v>
      </c>
      <c r="E85" s="183">
        <v>0</v>
      </c>
      <c r="F85" s="183">
        <v>7.5</v>
      </c>
      <c r="G85" s="184">
        <v>7</v>
      </c>
      <c r="H85" s="185">
        <v>0</v>
      </c>
      <c r="I85" s="185">
        <v>0</v>
      </c>
      <c r="J85" s="223"/>
      <c r="K85" s="224"/>
      <c r="L85" s="225"/>
      <c r="M85" s="26"/>
    </row>
    <row r="86" spans="1:13" s="2" customFormat="1" ht="12.75">
      <c r="A86" s="24"/>
      <c r="B86" s="104">
        <f t="shared" si="0"/>
        <v>70</v>
      </c>
      <c r="C86" s="107" t="s">
        <v>121</v>
      </c>
      <c r="D86" s="183">
        <v>0</v>
      </c>
      <c r="E86" s="183">
        <v>0</v>
      </c>
      <c r="F86" s="183">
        <v>21</v>
      </c>
      <c r="G86" s="184">
        <v>18</v>
      </c>
      <c r="H86" s="185">
        <v>0</v>
      </c>
      <c r="I86" s="185">
        <v>0</v>
      </c>
      <c r="J86" s="223"/>
      <c r="K86" s="224"/>
      <c r="L86" s="225"/>
      <c r="M86" s="26"/>
    </row>
    <row r="87" spans="1:13" s="2" customFormat="1" ht="12.75">
      <c r="A87" s="24"/>
      <c r="B87" s="104">
        <f t="shared" si="0"/>
        <v>71</v>
      </c>
      <c r="C87" s="107" t="s">
        <v>122</v>
      </c>
      <c r="D87" s="183">
        <v>0</v>
      </c>
      <c r="E87" s="183">
        <v>0</v>
      </c>
      <c r="F87" s="183">
        <v>26.5</v>
      </c>
      <c r="G87" s="184">
        <v>22</v>
      </c>
      <c r="H87" s="185">
        <v>0</v>
      </c>
      <c r="I87" s="185">
        <v>0</v>
      </c>
      <c r="J87" s="223"/>
      <c r="K87" s="224"/>
      <c r="L87" s="225"/>
      <c r="M87" s="26"/>
    </row>
    <row r="88" spans="1:13" s="2" customFormat="1" ht="12.75">
      <c r="A88" s="24"/>
      <c r="B88" s="104">
        <f t="shared" si="0"/>
        <v>72</v>
      </c>
      <c r="C88" s="107" t="s">
        <v>123</v>
      </c>
      <c r="D88" s="183">
        <v>0</v>
      </c>
      <c r="E88" s="183">
        <v>0</v>
      </c>
      <c r="F88" s="183">
        <v>19.5</v>
      </c>
      <c r="G88" s="184">
        <v>16.5</v>
      </c>
      <c r="H88" s="185">
        <v>0</v>
      </c>
      <c r="I88" s="185">
        <v>0</v>
      </c>
      <c r="J88" s="223"/>
      <c r="K88" s="224"/>
      <c r="L88" s="225"/>
      <c r="M88" s="26"/>
    </row>
    <row r="89" spans="1:13" s="2" customFormat="1" ht="12.75">
      <c r="A89" s="24"/>
      <c r="B89" s="104">
        <f t="shared" si="0"/>
        <v>73</v>
      </c>
      <c r="C89" s="107" t="s">
        <v>124</v>
      </c>
      <c r="D89" s="183">
        <v>0</v>
      </c>
      <c r="E89" s="183">
        <v>0</v>
      </c>
      <c r="F89" s="183">
        <v>20</v>
      </c>
      <c r="G89" s="184">
        <v>17</v>
      </c>
      <c r="H89" s="185">
        <v>0</v>
      </c>
      <c r="I89" s="185">
        <v>0</v>
      </c>
      <c r="J89" s="223"/>
      <c r="K89" s="224"/>
      <c r="L89" s="225"/>
      <c r="M89" s="26"/>
    </row>
    <row r="90" spans="1:13" s="2" customFormat="1" ht="12.75">
      <c r="A90" s="24"/>
      <c r="B90" s="104">
        <f t="shared" si="0"/>
        <v>74</v>
      </c>
      <c r="C90" s="107" t="s">
        <v>125</v>
      </c>
      <c r="D90" s="183">
        <v>0</v>
      </c>
      <c r="E90" s="183">
        <v>0</v>
      </c>
      <c r="F90" s="183">
        <v>7.5</v>
      </c>
      <c r="G90" s="184">
        <v>6</v>
      </c>
      <c r="H90" s="185">
        <v>0</v>
      </c>
      <c r="I90" s="185">
        <v>0</v>
      </c>
      <c r="J90" s="223"/>
      <c r="K90" s="224"/>
      <c r="L90" s="225"/>
      <c r="M90" s="26"/>
    </row>
    <row r="91" spans="1:13" s="2" customFormat="1" ht="12.75">
      <c r="A91" s="24"/>
      <c r="B91" s="104">
        <f t="shared" si="0"/>
        <v>75</v>
      </c>
      <c r="C91" s="107" t="s">
        <v>126</v>
      </c>
      <c r="D91" s="183">
        <v>0</v>
      </c>
      <c r="E91" s="183">
        <v>0</v>
      </c>
      <c r="F91" s="183">
        <v>7.5</v>
      </c>
      <c r="G91" s="184">
        <v>6.5</v>
      </c>
      <c r="H91" s="185">
        <v>0</v>
      </c>
      <c r="I91" s="185">
        <v>0</v>
      </c>
      <c r="J91" s="223"/>
      <c r="K91" s="224"/>
      <c r="L91" s="225"/>
      <c r="M91" s="26"/>
    </row>
    <row r="92" spans="1:13" s="2" customFormat="1" ht="12.75">
      <c r="A92" s="24"/>
      <c r="B92" s="104">
        <f t="shared" si="0"/>
        <v>76</v>
      </c>
      <c r="C92" s="107" t="s">
        <v>127</v>
      </c>
      <c r="D92" s="183">
        <v>0</v>
      </c>
      <c r="E92" s="183">
        <v>0</v>
      </c>
      <c r="F92" s="183">
        <v>17.5</v>
      </c>
      <c r="G92" s="184">
        <v>15</v>
      </c>
      <c r="H92" s="185">
        <v>0</v>
      </c>
      <c r="I92" s="185">
        <v>0</v>
      </c>
      <c r="J92" s="223"/>
      <c r="K92" s="224"/>
      <c r="L92" s="225"/>
      <c r="M92" s="26"/>
    </row>
    <row r="93" spans="1:13" s="2" customFormat="1" ht="12.75">
      <c r="A93" s="24"/>
      <c r="B93" s="104">
        <f t="shared" si="0"/>
        <v>77</v>
      </c>
      <c r="C93" s="107" t="s">
        <v>128</v>
      </c>
      <c r="D93" s="183">
        <v>0</v>
      </c>
      <c r="E93" s="183">
        <v>0</v>
      </c>
      <c r="F93" s="183">
        <v>10.5</v>
      </c>
      <c r="G93" s="184">
        <v>9</v>
      </c>
      <c r="H93" s="185">
        <v>0</v>
      </c>
      <c r="I93" s="185">
        <v>0</v>
      </c>
      <c r="J93" s="223"/>
      <c r="K93" s="224"/>
      <c r="L93" s="225"/>
      <c r="M93" s="26"/>
    </row>
    <row r="94" spans="1:13" s="2" customFormat="1" ht="12.75">
      <c r="A94" s="24"/>
      <c r="B94" s="104">
        <f t="shared" si="0"/>
        <v>78</v>
      </c>
      <c r="C94" s="107" t="s">
        <v>129</v>
      </c>
      <c r="D94" s="183">
        <v>0</v>
      </c>
      <c r="E94" s="183">
        <v>0</v>
      </c>
      <c r="F94" s="183">
        <v>16</v>
      </c>
      <c r="G94" s="184">
        <v>13.5</v>
      </c>
      <c r="H94" s="185">
        <v>0</v>
      </c>
      <c r="I94" s="185">
        <v>0</v>
      </c>
      <c r="J94" s="223"/>
      <c r="K94" s="224"/>
      <c r="L94" s="225"/>
      <c r="M94" s="26"/>
    </row>
    <row r="95" spans="1:13" s="2" customFormat="1" ht="12.75">
      <c r="A95" s="24"/>
      <c r="B95" s="104">
        <f t="shared" si="0"/>
        <v>79</v>
      </c>
      <c r="C95" s="107" t="s">
        <v>130</v>
      </c>
      <c r="D95" s="183">
        <v>0</v>
      </c>
      <c r="E95" s="183">
        <v>0</v>
      </c>
      <c r="F95" s="183">
        <v>7.5</v>
      </c>
      <c r="G95" s="184">
        <v>6</v>
      </c>
      <c r="H95" s="185">
        <v>0</v>
      </c>
      <c r="I95" s="185">
        <v>0</v>
      </c>
      <c r="J95" s="223"/>
      <c r="K95" s="224"/>
      <c r="L95" s="225"/>
      <c r="M95" s="26"/>
    </row>
    <row r="96" spans="1:13" s="2" customFormat="1" ht="12.75">
      <c r="A96" s="24"/>
      <c r="B96" s="104">
        <f t="shared" si="0"/>
        <v>80</v>
      </c>
      <c r="C96" s="107" t="s">
        <v>131</v>
      </c>
      <c r="D96" s="183">
        <v>0</v>
      </c>
      <c r="E96" s="183">
        <v>0</v>
      </c>
      <c r="F96" s="183">
        <v>16</v>
      </c>
      <c r="G96" s="184">
        <v>13.5</v>
      </c>
      <c r="H96" s="185">
        <v>0</v>
      </c>
      <c r="I96" s="185">
        <v>0</v>
      </c>
      <c r="J96" s="223"/>
      <c r="K96" s="224"/>
      <c r="L96" s="225"/>
      <c r="M96" s="26"/>
    </row>
    <row r="97" spans="1:13" s="2" customFormat="1" ht="12.75">
      <c r="A97" s="24"/>
      <c r="B97" s="104">
        <f t="shared" si="0"/>
        <v>81</v>
      </c>
      <c r="C97" s="107" t="s">
        <v>132</v>
      </c>
      <c r="D97" s="183">
        <v>0</v>
      </c>
      <c r="E97" s="183">
        <v>0</v>
      </c>
      <c r="F97" s="183">
        <v>7</v>
      </c>
      <c r="G97" s="184">
        <v>6</v>
      </c>
      <c r="H97" s="185">
        <v>0</v>
      </c>
      <c r="I97" s="185">
        <v>0</v>
      </c>
      <c r="J97" s="223"/>
      <c r="K97" s="224"/>
      <c r="L97" s="225"/>
      <c r="M97" s="26"/>
    </row>
    <row r="98" spans="1:13" s="2" customFormat="1" ht="12.75">
      <c r="A98" s="24"/>
      <c r="B98" s="104">
        <f t="shared" si="0"/>
        <v>82</v>
      </c>
      <c r="C98" s="107" t="s">
        <v>133</v>
      </c>
      <c r="D98" s="183">
        <v>0</v>
      </c>
      <c r="E98" s="183">
        <v>0</v>
      </c>
      <c r="F98" s="183">
        <v>7.5</v>
      </c>
      <c r="G98" s="184">
        <v>6.5</v>
      </c>
      <c r="H98" s="185">
        <v>0</v>
      </c>
      <c r="I98" s="185">
        <v>0</v>
      </c>
      <c r="J98" s="223"/>
      <c r="K98" s="224"/>
      <c r="L98" s="225"/>
      <c r="M98" s="26"/>
    </row>
    <row r="99" spans="1:13" s="2" customFormat="1" ht="12.75">
      <c r="A99" s="24"/>
      <c r="B99" s="104">
        <f t="shared" si="0"/>
        <v>83</v>
      </c>
      <c r="C99" s="107" t="s">
        <v>134</v>
      </c>
      <c r="D99" s="183">
        <v>0</v>
      </c>
      <c r="E99" s="183">
        <v>0</v>
      </c>
      <c r="F99" s="183">
        <v>4.5</v>
      </c>
      <c r="G99" s="184">
        <v>4.0999999999999996</v>
      </c>
      <c r="H99" s="185">
        <v>0</v>
      </c>
      <c r="I99" s="185">
        <v>0</v>
      </c>
      <c r="J99" s="223"/>
      <c r="K99" s="224"/>
      <c r="L99" s="225"/>
      <c r="M99" s="26"/>
    </row>
    <row r="100" spans="1:13" s="2" customFormat="1" ht="12.75">
      <c r="A100" s="24"/>
      <c r="B100" s="104">
        <f t="shared" si="0"/>
        <v>84</v>
      </c>
      <c r="C100" s="107" t="s">
        <v>156</v>
      </c>
      <c r="D100" s="183">
        <v>0</v>
      </c>
      <c r="E100" s="183">
        <v>0</v>
      </c>
      <c r="F100" s="183">
        <v>16</v>
      </c>
      <c r="G100" s="184">
        <v>13.5</v>
      </c>
      <c r="H100" s="185">
        <v>0</v>
      </c>
      <c r="I100" s="185">
        <v>0</v>
      </c>
      <c r="J100" s="223"/>
      <c r="K100" s="224"/>
      <c r="L100" s="225"/>
      <c r="M100" s="26"/>
    </row>
    <row r="101" spans="1:13" s="2" customFormat="1" ht="12.75">
      <c r="A101" s="24"/>
      <c r="B101" s="104">
        <f t="shared" si="0"/>
        <v>85</v>
      </c>
      <c r="C101" s="107" t="s">
        <v>157</v>
      </c>
      <c r="D101" s="183">
        <v>0</v>
      </c>
      <c r="E101" s="183">
        <v>0</v>
      </c>
      <c r="F101" s="183">
        <v>16</v>
      </c>
      <c r="G101" s="184">
        <v>13.5</v>
      </c>
      <c r="H101" s="185">
        <v>0</v>
      </c>
      <c r="I101" s="185">
        <v>0</v>
      </c>
      <c r="J101" s="223"/>
      <c r="K101" s="224"/>
      <c r="L101" s="225"/>
      <c r="M101" s="26"/>
    </row>
    <row r="102" spans="1:13" s="2" customFormat="1" ht="12.75">
      <c r="A102" s="24"/>
      <c r="B102" s="104">
        <f t="shared" si="0"/>
        <v>86</v>
      </c>
      <c r="C102" s="107" t="s">
        <v>158</v>
      </c>
      <c r="D102" s="183">
        <v>0</v>
      </c>
      <c r="E102" s="183">
        <v>0</v>
      </c>
      <c r="F102" s="183">
        <v>7.5</v>
      </c>
      <c r="G102" s="184">
        <v>6.5</v>
      </c>
      <c r="H102" s="185">
        <v>0</v>
      </c>
      <c r="I102" s="185">
        <v>0</v>
      </c>
      <c r="J102" s="223"/>
      <c r="K102" s="224"/>
      <c r="L102" s="225"/>
      <c r="M102" s="26"/>
    </row>
    <row r="103" spans="1:13" s="2" customFormat="1" ht="12.75">
      <c r="A103" s="24"/>
      <c r="B103" s="104">
        <f t="shared" si="0"/>
        <v>87</v>
      </c>
      <c r="C103" s="107" t="s">
        <v>159</v>
      </c>
      <c r="D103" s="183">
        <v>0</v>
      </c>
      <c r="E103" s="183">
        <v>0</v>
      </c>
      <c r="F103" s="183">
        <v>7.5</v>
      </c>
      <c r="G103" s="184">
        <v>7</v>
      </c>
      <c r="H103" s="185">
        <v>0</v>
      </c>
      <c r="I103" s="185">
        <v>0</v>
      </c>
      <c r="J103" s="223"/>
      <c r="K103" s="224"/>
      <c r="L103" s="225"/>
      <c r="M103" s="26"/>
    </row>
    <row r="104" spans="1:13" s="2" customFormat="1" ht="12.75">
      <c r="A104" s="24"/>
      <c r="B104" s="104">
        <f t="shared" si="0"/>
        <v>88</v>
      </c>
      <c r="C104" s="107" t="s">
        <v>160</v>
      </c>
      <c r="D104" s="183">
        <v>0</v>
      </c>
      <c r="E104" s="183">
        <v>0</v>
      </c>
      <c r="F104" s="183">
        <v>52</v>
      </c>
      <c r="G104" s="184">
        <v>42.5</v>
      </c>
      <c r="H104" s="185">
        <v>0</v>
      </c>
      <c r="I104" s="185">
        <v>0</v>
      </c>
      <c r="J104" s="223"/>
      <c r="K104" s="224"/>
      <c r="L104" s="225"/>
      <c r="M104" s="26"/>
    </row>
    <row r="105" spans="1:13" s="2" customFormat="1" ht="12.75">
      <c r="A105" s="24"/>
      <c r="B105" s="104">
        <f t="shared" si="0"/>
        <v>89</v>
      </c>
      <c r="C105" s="107" t="s">
        <v>161</v>
      </c>
      <c r="D105" s="183">
        <v>0</v>
      </c>
      <c r="E105" s="183">
        <v>0</v>
      </c>
      <c r="F105" s="183">
        <v>41.5</v>
      </c>
      <c r="G105" s="184">
        <v>35.5</v>
      </c>
      <c r="H105" s="185">
        <v>0</v>
      </c>
      <c r="I105" s="185">
        <v>0</v>
      </c>
      <c r="J105" s="223"/>
      <c r="K105" s="224"/>
      <c r="L105" s="225"/>
      <c r="M105" s="26"/>
    </row>
    <row r="106" spans="1:13" s="2" customFormat="1" ht="12.75">
      <c r="A106" s="24"/>
      <c r="B106" s="104">
        <f t="shared" si="0"/>
        <v>90</v>
      </c>
      <c r="C106" s="107" t="s">
        <v>162</v>
      </c>
      <c r="D106" s="183">
        <v>0</v>
      </c>
      <c r="E106" s="183">
        <v>0</v>
      </c>
      <c r="F106" s="183">
        <v>19.5</v>
      </c>
      <c r="G106" s="184">
        <v>16.5</v>
      </c>
      <c r="H106" s="185">
        <v>0</v>
      </c>
      <c r="I106" s="185">
        <v>0</v>
      </c>
      <c r="J106" s="223"/>
      <c r="K106" s="224"/>
      <c r="L106" s="225"/>
      <c r="M106" s="26"/>
    </row>
    <row r="107" spans="1:13" s="2" customFormat="1" ht="12.75">
      <c r="A107" s="24"/>
      <c r="B107" s="104">
        <f t="shared" si="0"/>
        <v>91</v>
      </c>
      <c r="C107" s="107" t="s">
        <v>163</v>
      </c>
      <c r="D107" s="183">
        <v>0</v>
      </c>
      <c r="E107" s="183">
        <v>0</v>
      </c>
      <c r="F107" s="183">
        <v>19.5</v>
      </c>
      <c r="G107" s="184">
        <v>16.5</v>
      </c>
      <c r="H107" s="185">
        <v>0</v>
      </c>
      <c r="I107" s="185">
        <v>0</v>
      </c>
      <c r="J107" s="223"/>
      <c r="K107" s="224"/>
      <c r="L107" s="225"/>
      <c r="M107" s="26"/>
    </row>
    <row r="108" spans="1:13" s="2" customFormat="1" ht="12.75">
      <c r="A108" s="24"/>
      <c r="B108" s="104">
        <f t="shared" si="0"/>
        <v>92</v>
      </c>
      <c r="C108" s="107" t="s">
        <v>164</v>
      </c>
      <c r="D108" s="183">
        <v>0</v>
      </c>
      <c r="E108" s="183">
        <v>0</v>
      </c>
      <c r="F108" s="183">
        <v>19.5</v>
      </c>
      <c r="G108" s="184">
        <v>16.5</v>
      </c>
      <c r="H108" s="185">
        <v>0</v>
      </c>
      <c r="I108" s="185">
        <v>0</v>
      </c>
      <c r="J108" s="223"/>
      <c r="K108" s="224"/>
      <c r="L108" s="225"/>
      <c r="M108" s="26"/>
    </row>
    <row r="109" spans="1:13" s="2" customFormat="1" ht="12.75">
      <c r="A109" s="24"/>
      <c r="B109" s="104">
        <f t="shared" si="0"/>
        <v>93</v>
      </c>
      <c r="C109" s="107" t="s">
        <v>165</v>
      </c>
      <c r="D109" s="183">
        <v>0</v>
      </c>
      <c r="E109" s="183">
        <v>0</v>
      </c>
      <c r="F109" s="183">
        <v>1.8</v>
      </c>
      <c r="G109" s="184">
        <v>1.6</v>
      </c>
      <c r="H109" s="185">
        <v>0</v>
      </c>
      <c r="I109" s="185">
        <v>0</v>
      </c>
      <c r="J109" s="226" t="s">
        <v>179</v>
      </c>
      <c r="K109" s="224"/>
      <c r="L109" s="225"/>
      <c r="M109" s="26"/>
    </row>
    <row r="110" spans="1:13" s="2" customFormat="1" ht="12.75">
      <c r="A110" s="24"/>
      <c r="B110" s="104">
        <f t="shared" si="0"/>
        <v>94</v>
      </c>
      <c r="C110" s="107" t="s">
        <v>187</v>
      </c>
      <c r="D110" s="183">
        <v>0</v>
      </c>
      <c r="E110" s="183">
        <v>0</v>
      </c>
      <c r="F110" s="183">
        <v>4.5</v>
      </c>
      <c r="G110" s="184">
        <v>4</v>
      </c>
      <c r="H110" s="185">
        <v>0</v>
      </c>
      <c r="I110" s="185">
        <v>0</v>
      </c>
      <c r="J110" s="198" t="s">
        <v>179</v>
      </c>
      <c r="K110" s="193"/>
      <c r="L110" s="194"/>
      <c r="M110" s="26"/>
    </row>
    <row r="111" spans="1:13" s="2" customFormat="1" ht="12.75">
      <c r="A111" s="24"/>
      <c r="B111" s="104">
        <f t="shared" si="0"/>
        <v>95</v>
      </c>
      <c r="C111" s="196" t="s">
        <v>188</v>
      </c>
      <c r="D111" s="183">
        <v>0</v>
      </c>
      <c r="E111" s="183">
        <v>0</v>
      </c>
      <c r="F111" s="183">
        <v>5</v>
      </c>
      <c r="G111" s="184">
        <v>4.7</v>
      </c>
      <c r="H111" s="185">
        <v>0</v>
      </c>
      <c r="I111" s="185">
        <v>0</v>
      </c>
      <c r="J111" s="226" t="s">
        <v>179</v>
      </c>
      <c r="K111" s="224"/>
      <c r="L111" s="225"/>
      <c r="M111" s="26"/>
    </row>
    <row r="112" spans="1:13" s="2" customFormat="1" ht="24">
      <c r="A112" s="24"/>
      <c r="B112" s="104">
        <f t="shared" si="0"/>
        <v>96</v>
      </c>
      <c r="C112" s="197" t="s">
        <v>189</v>
      </c>
      <c r="D112" s="183">
        <v>0</v>
      </c>
      <c r="E112" s="183">
        <v>0</v>
      </c>
      <c r="F112" s="183">
        <v>4.5</v>
      </c>
      <c r="G112" s="184">
        <v>4</v>
      </c>
      <c r="H112" s="185">
        <v>0</v>
      </c>
      <c r="I112" s="185">
        <v>0</v>
      </c>
      <c r="J112" s="198" t="s">
        <v>179</v>
      </c>
      <c r="K112" s="193"/>
      <c r="L112" s="194"/>
      <c r="M112" s="26"/>
    </row>
    <row r="113" spans="1:13" s="2" customFormat="1" ht="12.75">
      <c r="A113" s="24"/>
      <c r="B113" s="104">
        <f t="shared" si="0"/>
        <v>97</v>
      </c>
      <c r="C113" s="105" t="s">
        <v>190</v>
      </c>
      <c r="D113" s="183">
        <v>0</v>
      </c>
      <c r="E113" s="183">
        <v>0</v>
      </c>
      <c r="F113" s="183">
        <v>5</v>
      </c>
      <c r="G113" s="184">
        <v>4.7</v>
      </c>
      <c r="H113" s="185">
        <v>0</v>
      </c>
      <c r="I113" s="185">
        <v>0</v>
      </c>
      <c r="J113" s="226" t="s">
        <v>179</v>
      </c>
      <c r="K113" s="224"/>
      <c r="L113" s="225"/>
      <c r="M113" s="26"/>
    </row>
    <row r="114" spans="1:13" s="2" customFormat="1" ht="25.5">
      <c r="A114" s="24"/>
      <c r="B114" s="104">
        <f t="shared" si="0"/>
        <v>98</v>
      </c>
      <c r="C114" s="107" t="s">
        <v>178</v>
      </c>
      <c r="D114" s="183">
        <v>0</v>
      </c>
      <c r="E114" s="183">
        <v>0</v>
      </c>
      <c r="F114" s="183">
        <v>4</v>
      </c>
      <c r="G114" s="184">
        <v>3.8</v>
      </c>
      <c r="H114" s="185">
        <v>0</v>
      </c>
      <c r="I114" s="185">
        <v>0</v>
      </c>
      <c r="J114" s="198" t="s">
        <v>179</v>
      </c>
      <c r="K114" s="193"/>
      <c r="L114" s="194"/>
      <c r="M114" s="26"/>
    </row>
    <row r="115" spans="1:13" s="2" customFormat="1" ht="12.75">
      <c r="A115" s="24"/>
      <c r="B115" s="104">
        <f t="shared" si="0"/>
        <v>99</v>
      </c>
      <c r="C115" s="105" t="s">
        <v>166</v>
      </c>
      <c r="D115" s="183">
        <v>0</v>
      </c>
      <c r="E115" s="183">
        <v>0</v>
      </c>
      <c r="F115" s="183">
        <v>4</v>
      </c>
      <c r="G115" s="184">
        <v>3.8</v>
      </c>
      <c r="H115" s="185">
        <v>0</v>
      </c>
      <c r="I115" s="185">
        <v>0</v>
      </c>
      <c r="J115" s="215" t="s">
        <v>179</v>
      </c>
      <c r="K115" s="216"/>
      <c r="L115" s="217"/>
      <c r="M115" s="26"/>
    </row>
    <row r="116" spans="1:13" s="2" customFormat="1" ht="12.75">
      <c r="A116" s="24"/>
      <c r="B116" s="104">
        <f t="shared" si="0"/>
        <v>100</v>
      </c>
      <c r="C116" s="108" t="s">
        <v>167</v>
      </c>
      <c r="D116" s="183">
        <v>0</v>
      </c>
      <c r="E116" s="183">
        <v>0</v>
      </c>
      <c r="F116" s="183">
        <v>4</v>
      </c>
      <c r="G116" s="184">
        <v>3.8</v>
      </c>
      <c r="H116" s="185">
        <v>0</v>
      </c>
      <c r="I116" s="185">
        <v>0</v>
      </c>
      <c r="J116" s="226" t="s">
        <v>179</v>
      </c>
      <c r="K116" s="224"/>
      <c r="L116" s="225"/>
      <c r="M116" s="26"/>
    </row>
    <row r="117" spans="1:13" s="2" customFormat="1" ht="12.75">
      <c r="A117" s="24"/>
      <c r="B117" s="104">
        <f t="shared" si="0"/>
        <v>101</v>
      </c>
      <c r="C117" s="105" t="s">
        <v>168</v>
      </c>
      <c r="D117" s="183">
        <v>0</v>
      </c>
      <c r="E117" s="183">
        <v>0</v>
      </c>
      <c r="F117" s="183">
        <v>4</v>
      </c>
      <c r="G117" s="184">
        <v>3.8</v>
      </c>
      <c r="H117" s="185">
        <v>0</v>
      </c>
      <c r="I117" s="185">
        <v>0</v>
      </c>
      <c r="J117" s="215" t="s">
        <v>179</v>
      </c>
      <c r="K117" s="216"/>
      <c r="L117" s="217"/>
      <c r="M117" s="26"/>
    </row>
    <row r="118" spans="1:13" s="2" customFormat="1" ht="12.75">
      <c r="A118" s="24"/>
      <c r="B118" s="104">
        <f t="shared" si="0"/>
        <v>102</v>
      </c>
      <c r="C118" s="107" t="s">
        <v>169</v>
      </c>
      <c r="D118" s="183">
        <v>0</v>
      </c>
      <c r="E118" s="183">
        <v>0</v>
      </c>
      <c r="F118" s="183">
        <v>5</v>
      </c>
      <c r="G118" s="184">
        <v>4.7</v>
      </c>
      <c r="H118" s="185">
        <v>0</v>
      </c>
      <c r="I118" s="185">
        <v>0</v>
      </c>
      <c r="J118" s="226" t="s">
        <v>179</v>
      </c>
      <c r="K118" s="224"/>
      <c r="L118" s="225"/>
      <c r="M118" s="26"/>
    </row>
    <row r="119" spans="1:13" s="2" customFormat="1" ht="12.75">
      <c r="A119" s="24"/>
      <c r="B119" s="104">
        <f t="shared" si="0"/>
        <v>103</v>
      </c>
      <c r="C119" s="105" t="s">
        <v>170</v>
      </c>
      <c r="D119" s="183">
        <v>0</v>
      </c>
      <c r="E119" s="183">
        <v>0</v>
      </c>
      <c r="F119" s="183">
        <v>4</v>
      </c>
      <c r="G119" s="184">
        <v>3.8</v>
      </c>
      <c r="H119" s="185">
        <v>0</v>
      </c>
      <c r="I119" s="185">
        <v>0</v>
      </c>
      <c r="J119" s="215" t="s">
        <v>179</v>
      </c>
      <c r="K119" s="216"/>
      <c r="L119" s="217"/>
      <c r="M119" s="26"/>
    </row>
    <row r="120" spans="1:13" s="2" customFormat="1" ht="12.75">
      <c r="A120" s="24"/>
      <c r="B120" s="104">
        <f t="shared" si="0"/>
        <v>104</v>
      </c>
      <c r="C120" s="107" t="s">
        <v>171</v>
      </c>
      <c r="D120" s="183">
        <v>0</v>
      </c>
      <c r="E120" s="183">
        <v>0</v>
      </c>
      <c r="F120" s="183">
        <v>4</v>
      </c>
      <c r="G120" s="184">
        <v>3.8</v>
      </c>
      <c r="H120" s="185">
        <v>0</v>
      </c>
      <c r="I120" s="185">
        <v>0</v>
      </c>
      <c r="J120" s="226" t="s">
        <v>179</v>
      </c>
      <c r="K120" s="224"/>
      <c r="L120" s="225"/>
      <c r="M120" s="26"/>
    </row>
    <row r="121" spans="1:13" s="2" customFormat="1" ht="12.75">
      <c r="A121" s="24"/>
      <c r="B121" s="104">
        <f t="shared" si="0"/>
        <v>105</v>
      </c>
      <c r="C121" s="105" t="s">
        <v>172</v>
      </c>
      <c r="D121" s="183">
        <v>0</v>
      </c>
      <c r="E121" s="183">
        <v>0</v>
      </c>
      <c r="F121" s="183">
        <v>4</v>
      </c>
      <c r="G121" s="184">
        <v>3.8</v>
      </c>
      <c r="H121" s="185">
        <v>0</v>
      </c>
      <c r="I121" s="185">
        <v>0</v>
      </c>
      <c r="J121" s="215" t="s">
        <v>179</v>
      </c>
      <c r="K121" s="216"/>
      <c r="L121" s="217"/>
      <c r="M121" s="26"/>
    </row>
    <row r="122" spans="1:13" s="2" customFormat="1" ht="12.75">
      <c r="A122" s="24"/>
      <c r="B122" s="104">
        <f t="shared" si="0"/>
        <v>106</v>
      </c>
      <c r="C122" s="107" t="s">
        <v>197</v>
      </c>
      <c r="D122" s="183">
        <v>0</v>
      </c>
      <c r="E122" s="183">
        <v>0</v>
      </c>
      <c r="F122" s="183">
        <v>29</v>
      </c>
      <c r="G122" s="184">
        <v>24.5</v>
      </c>
      <c r="H122" s="185">
        <v>0</v>
      </c>
      <c r="I122" s="185">
        <v>0</v>
      </c>
      <c r="J122" s="226" t="s">
        <v>206</v>
      </c>
      <c r="K122" s="227"/>
      <c r="L122" s="228"/>
      <c r="M122" s="26"/>
    </row>
    <row r="123" spans="1:13" s="2" customFormat="1" ht="12.75">
      <c r="A123" s="24"/>
      <c r="B123" s="104">
        <f t="shared" si="0"/>
        <v>107</v>
      </c>
      <c r="C123" s="105" t="s">
        <v>198</v>
      </c>
      <c r="D123" s="183">
        <v>0</v>
      </c>
      <c r="E123" s="183">
        <v>0</v>
      </c>
      <c r="F123" s="183">
        <v>80.5</v>
      </c>
      <c r="G123" s="184">
        <v>66</v>
      </c>
      <c r="H123" s="185">
        <v>0</v>
      </c>
      <c r="I123" s="185">
        <v>0</v>
      </c>
      <c r="J123" s="226" t="s">
        <v>207</v>
      </c>
      <c r="K123" s="227"/>
      <c r="L123" s="228"/>
      <c r="M123" s="26"/>
    </row>
    <row r="124" spans="1:13" s="2" customFormat="1" ht="12.75">
      <c r="A124" s="24"/>
      <c r="B124" s="104">
        <f t="shared" si="0"/>
        <v>108</v>
      </c>
      <c r="C124" s="105" t="s">
        <v>199</v>
      </c>
      <c r="D124" s="183">
        <v>0</v>
      </c>
      <c r="E124" s="183">
        <v>0</v>
      </c>
      <c r="F124" s="183">
        <v>47.5</v>
      </c>
      <c r="G124" s="184">
        <v>39.5</v>
      </c>
      <c r="H124" s="185">
        <v>0</v>
      </c>
      <c r="I124" s="185">
        <v>0</v>
      </c>
      <c r="J124" s="226" t="s">
        <v>206</v>
      </c>
      <c r="K124" s="227"/>
      <c r="L124" s="228"/>
      <c r="M124" s="26"/>
    </row>
    <row r="125" spans="1:13" s="2" customFormat="1" ht="12.75">
      <c r="A125" s="24"/>
      <c r="B125" s="104">
        <f t="shared" ref="B125:B131" si="1">ROW() - 16</f>
        <v>109</v>
      </c>
      <c r="C125" s="105" t="s">
        <v>200</v>
      </c>
      <c r="D125" s="183">
        <v>0</v>
      </c>
      <c r="E125" s="183">
        <v>0</v>
      </c>
      <c r="F125" s="183">
        <v>29</v>
      </c>
      <c r="G125" s="184">
        <v>24.5</v>
      </c>
      <c r="H125" s="185">
        <v>0</v>
      </c>
      <c r="I125" s="185">
        <v>0</v>
      </c>
      <c r="J125" s="226" t="s">
        <v>207</v>
      </c>
      <c r="K125" s="227"/>
      <c r="L125" s="228"/>
      <c r="M125" s="26"/>
    </row>
    <row r="126" spans="1:13" s="2" customFormat="1" ht="12.75">
      <c r="A126" s="24"/>
      <c r="B126" s="104">
        <f t="shared" si="1"/>
        <v>110</v>
      </c>
      <c r="C126" s="105" t="s">
        <v>201</v>
      </c>
      <c r="D126" s="183">
        <v>0</v>
      </c>
      <c r="E126" s="183">
        <v>0</v>
      </c>
      <c r="F126" s="183">
        <v>29</v>
      </c>
      <c r="G126" s="184">
        <v>24.5</v>
      </c>
      <c r="H126" s="185">
        <v>0</v>
      </c>
      <c r="I126" s="185">
        <v>0</v>
      </c>
      <c r="J126" s="226" t="s">
        <v>206</v>
      </c>
      <c r="K126" s="227"/>
      <c r="L126" s="228"/>
      <c r="M126" s="26"/>
    </row>
    <row r="127" spans="1:13" s="2" customFormat="1" ht="12.75">
      <c r="A127" s="24"/>
      <c r="B127" s="104">
        <f t="shared" si="1"/>
        <v>111</v>
      </c>
      <c r="C127" s="105" t="s">
        <v>202</v>
      </c>
      <c r="D127" s="183">
        <v>0</v>
      </c>
      <c r="E127" s="183">
        <v>0</v>
      </c>
      <c r="F127" s="183">
        <v>19.5</v>
      </c>
      <c r="G127" s="184">
        <v>16.5</v>
      </c>
      <c r="H127" s="185">
        <v>0</v>
      </c>
      <c r="I127" s="185">
        <v>0</v>
      </c>
      <c r="J127" s="226" t="s">
        <v>207</v>
      </c>
      <c r="K127" s="227"/>
      <c r="L127" s="228"/>
      <c r="M127" s="26"/>
    </row>
    <row r="128" spans="1:13" s="2" customFormat="1" ht="12.75">
      <c r="A128" s="24"/>
      <c r="B128" s="104">
        <f t="shared" si="1"/>
        <v>112</v>
      </c>
      <c r="C128" s="105" t="s">
        <v>203</v>
      </c>
      <c r="D128" s="183">
        <v>0</v>
      </c>
      <c r="E128" s="183">
        <v>0</v>
      </c>
      <c r="F128" s="183">
        <v>19.5</v>
      </c>
      <c r="G128" s="184">
        <v>16.5</v>
      </c>
      <c r="H128" s="185">
        <v>0</v>
      </c>
      <c r="I128" s="185">
        <v>0</v>
      </c>
      <c r="J128" s="226" t="s">
        <v>206</v>
      </c>
      <c r="K128" s="227"/>
      <c r="L128" s="228"/>
      <c r="M128" s="26"/>
    </row>
    <row r="129" spans="1:13" s="2" customFormat="1" ht="12.75">
      <c r="A129" s="24"/>
      <c r="B129" s="104">
        <f t="shared" si="1"/>
        <v>113</v>
      </c>
      <c r="C129" s="107"/>
      <c r="D129" s="183" t="s">
        <v>195</v>
      </c>
      <c r="E129" s="183" t="s">
        <v>195</v>
      </c>
      <c r="F129" s="183" t="s">
        <v>195</v>
      </c>
      <c r="G129" s="184" t="s">
        <v>195</v>
      </c>
      <c r="H129" s="185" t="s">
        <v>195</v>
      </c>
      <c r="I129" s="185" t="s">
        <v>195</v>
      </c>
      <c r="J129" s="222"/>
      <c r="K129" s="216"/>
      <c r="L129" s="217"/>
      <c r="M129" s="26"/>
    </row>
    <row r="130" spans="1:13" s="2" customFormat="1" ht="12.75">
      <c r="A130" s="24"/>
      <c r="B130" s="104">
        <f t="shared" si="1"/>
        <v>114</v>
      </c>
      <c r="C130" s="107" t="s">
        <v>204</v>
      </c>
      <c r="D130" s="183">
        <v>0</v>
      </c>
      <c r="E130" s="183">
        <v>0</v>
      </c>
      <c r="F130" s="183">
        <v>120</v>
      </c>
      <c r="G130" s="184">
        <v>0</v>
      </c>
      <c r="H130" s="185">
        <v>0</v>
      </c>
      <c r="I130" s="185">
        <v>0</v>
      </c>
      <c r="J130" s="223"/>
      <c r="K130" s="224"/>
      <c r="L130" s="225"/>
      <c r="M130" s="26"/>
    </row>
    <row r="131" spans="1:13" s="2" customFormat="1" ht="29.25" customHeight="1">
      <c r="A131" s="24"/>
      <c r="B131" s="104">
        <f t="shared" si="1"/>
        <v>115</v>
      </c>
      <c r="C131" s="105" t="s">
        <v>205</v>
      </c>
      <c r="D131" s="181">
        <v>0</v>
      </c>
      <c r="E131" s="181">
        <v>0</v>
      </c>
      <c r="F131" s="181">
        <v>160</v>
      </c>
      <c r="G131" s="181">
        <v>0</v>
      </c>
      <c r="H131" s="182">
        <v>0</v>
      </c>
      <c r="I131" s="182">
        <v>0</v>
      </c>
      <c r="J131" s="251" t="s">
        <v>208</v>
      </c>
      <c r="K131" s="252"/>
      <c r="L131" s="253"/>
      <c r="M131" s="26"/>
    </row>
    <row r="132" spans="1:13" s="2" customFormat="1" ht="13.5" thickBot="1">
      <c r="A132" s="24"/>
      <c r="B132" s="106">
        <f t="shared" ref="B132" si="2">ROW() - 16</f>
        <v>116</v>
      </c>
      <c r="C132" s="107"/>
      <c r="D132" s="183" t="str">
        <f>IF(TRIM(C132)="","",ROUND(SUMIF(#REF!,C132,#REF!)+SUMIF(#REF!,C132,#REF!)+SUMIF(#REF!,C132,#REF!)+SUMIF(#REF!,C132,#REF!)+SUMIF(#REF!,C132,#REF!),1))</f>
        <v/>
      </c>
      <c r="E132" s="183" t="str">
        <f>IF(TRIM(C132)="","",ROUND(SUMIF(#REF!,C132,#REF!)+SUMIF(#REF!,C132,#REF!)+SUMIF(#REF!,C132,#REF!),1))</f>
        <v/>
      </c>
      <c r="F132" s="183" t="str">
        <f>IF(TRIM(C132)="","",ROUND(SUMIF('PG1'!$C$4:$C$21,C132,'PG1'!$F$4:$F$21) + SUMIF('PG1'!$C$4:$C$21,C132,'PG1'!$G$4:$G$21) + SUMIF('PG2'!$C$4:$C$13,C132,'PG2'!$G$4:$G$13)+ SUMIF('PG2'!$C$4:$C$13,C132,'PG2'!$H$4:$H$13) + SUMIF('PG3'!$C$4:$C$101,C132,'PG3'!$F$4:$F$101)+ SUMIF('PG3'!$C$4:$C$101,C132,'PG3'!$G$4:$G$101) + SUMIF(#REF!,C132,#REF!)+(1-IsEstimateUT)*SUMIF(#REF!,C132,#REF!)+(1-IsEstimateUT)*(1-IsEstimateCT)*SUMIF(#REF!,C132,#REF!)+(1-IsEstimateUT)*(1-IsEstimateCT)*(1-IsEstimateST)*SUMIF(#REF!,C132,#REF!),1))</f>
        <v/>
      </c>
      <c r="G132" s="184" t="str">
        <f>IF(TRIM(C132)="","",ROUND(SUMIF('PT1(UT)'!$C$4:$C$118,C132,'PT1(UT)'!#REF!) + SUMIF('PT1(UT)'!$C$4:$C$118,C132,'PT1(UT)'!#REF!) + SUMIF('PT1(UT)'!$C$4:$C$118,C132,'PT1(UT)'!$E$4:$E$118) + SUMIF('PT1(UT)'!$C$4:$C$118,C132,'PT1(UT)'!$F$4:$F$118) + SUMIF('PT1(UT)'!$C$4:$C$118,C132,'PT1(UT)'!$G$4:$G$118)  + SUMIF(#REF!,C132,#REF!)+ (IsEstimateUT)*(1-IsEstimateCT)*SUMIF(#REF!,C132,#REF!)+(IsEstimateUT)*(1-IsEstimateCT)*(1-IsEstimateST)*SUMIF(#REF!,C132,#REF!),1))</f>
        <v/>
      </c>
      <c r="H132" s="186" t="str">
        <f>IF(TRIM(C132)="","",ROUND(SUMIF(#REF!,C132,#REF!) + SUMIF(#REF!,C132,#REF!) + SUMIF(#REF!,C132,#REF!) + SUMIF(#REF!,C132,#REF!) + SUMIF(#REF!,C132,#REF!)  + SUMIF(#REF!,C132,#REF!)+ (IsEstimateCT)*(1-IsEstimateST)*SUMIF(#REF!,C132,#REF!),1))</f>
        <v/>
      </c>
      <c r="I132" s="186" t="str">
        <f>IF(TRIM(C132)="","",ROUND(SUMIF(#REF!,C132,#REF!) + SUMIF(#REF!,C132,#REF!) + SUMIF(#REF!,C132,#REF!) + SUMIF(#REF!,C132,#REF!) + SUMIF(#REF!,C132,#REF!) + SUMIF(#REF!,C132,#REF!),1))</f>
        <v/>
      </c>
      <c r="J132" s="219"/>
      <c r="K132" s="220"/>
      <c r="L132" s="221"/>
      <c r="M132" s="26"/>
    </row>
    <row r="133" spans="1:13" s="2" customFormat="1" ht="13.5">
      <c r="A133" s="24"/>
      <c r="B133" s="7"/>
      <c r="C133" s="13" t="s">
        <v>43</v>
      </c>
      <c r="D133" s="21">
        <f t="shared" ref="D133:I133" si="3">SUM(D17:D132)</f>
        <v>0</v>
      </c>
      <c r="E133" s="21">
        <f t="shared" si="3"/>
        <v>0</v>
      </c>
      <c r="F133" s="21">
        <f t="shared" si="3"/>
        <v>3533.6000000000004</v>
      </c>
      <c r="G133" s="15">
        <f t="shared" si="3"/>
        <v>2671.8000000000006</v>
      </c>
      <c r="H133" s="15">
        <f t="shared" si="3"/>
        <v>0</v>
      </c>
      <c r="I133" s="15">
        <f t="shared" si="3"/>
        <v>0</v>
      </c>
      <c r="J133" s="166"/>
      <c r="K133" s="162"/>
      <c r="L133" s="171"/>
      <c r="M133" s="172"/>
    </row>
    <row r="134" spans="1:13" s="2" customFormat="1">
      <c r="A134" s="24"/>
      <c r="B134" s="27"/>
      <c r="C134" s="14" t="s">
        <v>44</v>
      </c>
      <c r="D134" s="179">
        <f t="shared" ref="D134:I134" si="4">ROUND(D133/MM_Rate,2)</f>
        <v>0</v>
      </c>
      <c r="E134" s="179">
        <f t="shared" si="4"/>
        <v>0</v>
      </c>
      <c r="F134" s="179">
        <f t="shared" si="4"/>
        <v>22.09</v>
      </c>
      <c r="G134" s="179">
        <f t="shared" si="4"/>
        <v>16.7</v>
      </c>
      <c r="H134" s="179">
        <f t="shared" si="4"/>
        <v>0</v>
      </c>
      <c r="I134" s="179">
        <f t="shared" si="4"/>
        <v>0</v>
      </c>
      <c r="J134" s="161"/>
      <c r="K134" s="163"/>
      <c r="L134" s="171"/>
      <c r="M134" s="172"/>
    </row>
    <row r="135" spans="1:13" s="2" customFormat="1" ht="7.5" customHeight="1">
      <c r="A135" s="24"/>
      <c r="B135" s="27"/>
      <c r="C135" s="160"/>
      <c r="D135" s="161"/>
      <c r="E135" s="161"/>
      <c r="F135" s="161"/>
      <c r="G135" s="161"/>
      <c r="H135" s="161"/>
      <c r="I135" s="161"/>
      <c r="J135" s="161"/>
      <c r="K135" s="161"/>
      <c r="L135" s="158"/>
      <c r="M135" s="159"/>
    </row>
    <row r="136" spans="1:13" s="2" customFormat="1" ht="16.5" customHeight="1">
      <c r="A136" s="24"/>
      <c r="B136" s="156"/>
      <c r="C136" s="175" t="s">
        <v>51</v>
      </c>
      <c r="D136" s="230" t="s">
        <v>50</v>
      </c>
      <c r="E136" s="231"/>
      <c r="F136" s="218" t="str">
        <f>"単価(" &amp; $I$149 &amp;"/人月)"</f>
        <v>単価(USD/人月)</v>
      </c>
      <c r="G136" s="218"/>
      <c r="H136" s="218" t="str">
        <f>"合計金額(" &amp; $I$149 &amp; ")"</f>
        <v>合計金額(USD)</v>
      </c>
      <c r="I136" s="218"/>
      <c r="L136" s="158"/>
      <c r="M136" s="159"/>
    </row>
    <row r="137" spans="1:13" s="2" customFormat="1">
      <c r="A137" s="24"/>
      <c r="B137" s="173"/>
      <c r="C137" s="164" t="s">
        <v>45</v>
      </c>
      <c r="D137" s="208">
        <f>D134</f>
        <v>0</v>
      </c>
      <c r="E137" s="208"/>
      <c r="F137" s="205"/>
      <c r="G137" s="205"/>
      <c r="H137" s="205">
        <f t="shared" ref="H137:H144" si="5">FLOOR(D137*F137,1)</f>
        <v>0</v>
      </c>
      <c r="I137" s="205"/>
      <c r="L137" s="169"/>
      <c r="M137" s="170"/>
    </row>
    <row r="138" spans="1:13" s="2" customFormat="1">
      <c r="A138" s="24"/>
      <c r="B138" s="174"/>
      <c r="C138" s="165" t="s">
        <v>55</v>
      </c>
      <c r="D138" s="210">
        <f>E134</f>
        <v>0</v>
      </c>
      <c r="E138" s="210"/>
      <c r="F138" s="204"/>
      <c r="G138" s="204"/>
      <c r="H138" s="204">
        <f t="shared" si="5"/>
        <v>0</v>
      </c>
      <c r="I138" s="204"/>
      <c r="L138" s="169"/>
      <c r="M138" s="170"/>
    </row>
    <row r="139" spans="1:13" s="2" customFormat="1">
      <c r="A139" s="24"/>
      <c r="B139" s="173"/>
      <c r="C139" s="164" t="s">
        <v>46</v>
      </c>
      <c r="D139" s="208">
        <f>F134</f>
        <v>22.09</v>
      </c>
      <c r="E139" s="208"/>
      <c r="F139" s="205"/>
      <c r="G139" s="205"/>
      <c r="H139" s="205">
        <f t="shared" si="5"/>
        <v>0</v>
      </c>
      <c r="I139" s="205"/>
      <c r="L139" s="169"/>
      <c r="M139" s="170"/>
    </row>
    <row r="140" spans="1:13" s="2" customFormat="1">
      <c r="A140" s="24"/>
      <c r="B140" s="174"/>
      <c r="C140" s="165" t="s">
        <v>47</v>
      </c>
      <c r="D140" s="210">
        <f>G134</f>
        <v>16.7</v>
      </c>
      <c r="E140" s="210"/>
      <c r="F140" s="204"/>
      <c r="G140" s="204"/>
      <c r="H140" s="204">
        <f t="shared" si="5"/>
        <v>0</v>
      </c>
      <c r="I140" s="204"/>
      <c r="L140" s="169"/>
      <c r="M140" s="170"/>
    </row>
    <row r="141" spans="1:13" s="2" customFormat="1">
      <c r="A141" s="24"/>
      <c r="B141" s="173"/>
      <c r="C141" s="164" t="s">
        <v>48</v>
      </c>
      <c r="D141" s="208">
        <f>H134</f>
        <v>0</v>
      </c>
      <c r="E141" s="208"/>
      <c r="F141" s="205"/>
      <c r="G141" s="205"/>
      <c r="H141" s="205">
        <f t="shared" si="5"/>
        <v>0</v>
      </c>
      <c r="I141" s="205"/>
      <c r="L141" s="169"/>
      <c r="M141" s="170"/>
    </row>
    <row r="142" spans="1:13" s="2" customFormat="1">
      <c r="A142" s="24"/>
      <c r="B142" s="174"/>
      <c r="C142" s="165" t="s">
        <v>49</v>
      </c>
      <c r="D142" s="210">
        <f>I134</f>
        <v>0</v>
      </c>
      <c r="E142" s="210"/>
      <c r="F142" s="204"/>
      <c r="G142" s="204"/>
      <c r="H142" s="204">
        <f t="shared" si="5"/>
        <v>0</v>
      </c>
      <c r="I142" s="204"/>
      <c r="L142" s="169"/>
      <c r="M142" s="170"/>
    </row>
    <row r="143" spans="1:13" s="2" customFormat="1">
      <c r="A143" s="24"/>
      <c r="B143" s="173"/>
      <c r="C143" s="164" t="s">
        <v>42</v>
      </c>
      <c r="D143" s="208">
        <f>ROUND(SUM(D137:E142)*Management_Rate,2)</f>
        <v>3.88</v>
      </c>
      <c r="E143" s="208"/>
      <c r="F143" s="205"/>
      <c r="G143" s="205"/>
      <c r="H143" s="205">
        <f t="shared" si="5"/>
        <v>0</v>
      </c>
      <c r="I143" s="205"/>
      <c r="L143" s="169"/>
      <c r="M143" s="170"/>
    </row>
    <row r="144" spans="1:13" s="2" customFormat="1">
      <c r="A144" s="24"/>
      <c r="B144" s="174"/>
      <c r="C144" s="165" t="s">
        <v>41</v>
      </c>
      <c r="D144" s="210">
        <f>ROUND(SUM(D137:E142)*Support_Rate,2)</f>
        <v>4.8499999999999996</v>
      </c>
      <c r="E144" s="210"/>
      <c r="F144" s="204"/>
      <c r="G144" s="204"/>
      <c r="H144" s="204">
        <f t="shared" si="5"/>
        <v>0</v>
      </c>
      <c r="I144" s="204"/>
      <c r="L144" s="169"/>
      <c r="M144" s="170"/>
    </row>
    <row r="145" spans="1:13" s="2" customFormat="1">
      <c r="A145" s="24"/>
      <c r="B145" s="173"/>
      <c r="C145" s="164" t="s">
        <v>62</v>
      </c>
      <c r="D145" s="208"/>
      <c r="E145" s="208"/>
      <c r="F145" s="205"/>
      <c r="G145" s="205"/>
      <c r="H145" s="205">
        <v>0</v>
      </c>
      <c r="I145" s="205"/>
      <c r="L145" s="169"/>
      <c r="M145" s="170"/>
    </row>
    <row r="146" spans="1:13" s="2" customFormat="1" ht="19.5">
      <c r="A146" s="24"/>
      <c r="B146" s="233" t="s">
        <v>57</v>
      </c>
      <c r="C146" s="233"/>
      <c r="D146" s="206">
        <f>SUM(D137:D144)</f>
        <v>47.52</v>
      </c>
      <c r="E146" s="206"/>
      <c r="F146" s="234"/>
      <c r="G146" s="234"/>
      <c r="H146" s="206">
        <f>SUM(H137:H145)</f>
        <v>0</v>
      </c>
      <c r="I146" s="206"/>
      <c r="J146" s="168"/>
      <c r="M146" s="167"/>
    </row>
    <row r="147" spans="1:13" s="2" customFormat="1" ht="6.75" customHeight="1">
      <c r="A147" s="28"/>
      <c r="B147" s="29"/>
      <c r="C147" s="30"/>
      <c r="D147" s="31"/>
      <c r="E147" s="31"/>
      <c r="F147" s="31"/>
      <c r="G147" s="31"/>
      <c r="H147" s="31"/>
      <c r="I147" s="32"/>
      <c r="J147" s="32"/>
      <c r="K147" s="32"/>
      <c r="L147" s="29"/>
      <c r="M147" s="33"/>
    </row>
    <row r="148" spans="1:13" s="2" customFormat="1" ht="14.45" customHeight="1">
      <c r="A148" s="34"/>
      <c r="B148" s="35"/>
      <c r="C148" s="36"/>
      <c r="D148" s="211" t="s">
        <v>20</v>
      </c>
      <c r="E148" s="212"/>
      <c r="F148" s="44">
        <v>0.1</v>
      </c>
      <c r="G148" s="207" t="s">
        <v>18</v>
      </c>
      <c r="H148" s="207"/>
      <c r="I148" s="40">
        <v>160</v>
      </c>
      <c r="J148" s="37"/>
      <c r="K148" s="37"/>
      <c r="L148" s="155"/>
      <c r="M148" s="38"/>
    </row>
    <row r="149" spans="1:13" s="2" customFormat="1" ht="14.45" customHeight="1">
      <c r="A149" s="41"/>
      <c r="B149" s="42"/>
      <c r="C149" s="43"/>
      <c r="D149" s="211" t="s">
        <v>19</v>
      </c>
      <c r="E149" s="211"/>
      <c r="F149" s="44">
        <v>0.125</v>
      </c>
      <c r="G149" s="211" t="s">
        <v>53</v>
      </c>
      <c r="H149" s="211"/>
      <c r="I149" s="177" t="s">
        <v>52</v>
      </c>
      <c r="J149" s="45"/>
      <c r="K149" s="45"/>
      <c r="L149" s="156"/>
      <c r="M149" s="46"/>
    </row>
    <row r="150" spans="1:13" s="2" customFormat="1" ht="14.45" customHeight="1">
      <c r="A150" s="47"/>
      <c r="B150" s="48" t="s">
        <v>17</v>
      </c>
      <c r="C150" s="49"/>
      <c r="D150" s="50"/>
      <c r="E150" s="50"/>
      <c r="F150" s="176"/>
      <c r="G150" s="157"/>
      <c r="H150" s="157"/>
      <c r="I150" s="157"/>
      <c r="J150" s="51"/>
      <c r="K150" s="51"/>
      <c r="L150" s="157"/>
      <c r="M150" s="52"/>
    </row>
    <row r="151" spans="1:13" s="2" customFormat="1" ht="13.9" customHeight="1">
      <c r="A151" s="24"/>
      <c r="B151" s="95">
        <v>1</v>
      </c>
      <c r="C151" s="209" t="s">
        <v>61</v>
      </c>
      <c r="D151" s="209"/>
      <c r="E151" s="209"/>
      <c r="F151" s="209"/>
      <c r="G151" s="209"/>
      <c r="H151" s="209"/>
      <c r="I151" s="209"/>
      <c r="J151" s="209"/>
      <c r="K151" s="149"/>
      <c r="L151" s="27"/>
      <c r="M151" s="26"/>
    </row>
    <row r="152" spans="1:13" s="2" customFormat="1" ht="12.75">
      <c r="A152" s="28"/>
      <c r="B152" s="96">
        <v>2</v>
      </c>
      <c r="C152" s="203"/>
      <c r="D152" s="203"/>
      <c r="E152" s="203"/>
      <c r="F152" s="203"/>
      <c r="G152" s="203"/>
      <c r="H152" s="203"/>
      <c r="I152" s="203"/>
      <c r="J152" s="203"/>
      <c r="K152" s="150"/>
      <c r="L152" s="29"/>
      <c r="M152" s="33"/>
    </row>
    <row r="153" spans="1:13" s="2" customFormat="1" ht="13.5">
      <c r="I153" s="6"/>
      <c r="J153" s="6"/>
      <c r="K153" s="6"/>
    </row>
    <row r="154" spans="1:13" s="2" customFormat="1" ht="12.75"/>
    <row r="155" spans="1:13" s="2" customFormat="1" ht="12.75"/>
    <row r="156" spans="1:13" s="2" customFormat="1" ht="12.75"/>
    <row r="157" spans="1:13" s="2" customFormat="1" ht="12.75"/>
    <row r="158" spans="1:13" s="2" customFormat="1" ht="12.75"/>
    <row r="159" spans="1:13" s="2" customFormat="1" ht="12.75"/>
    <row r="160" spans="1:13" s="2" customFormat="1" ht="12.75"/>
    <row r="161" s="2" customFormat="1" ht="12.75"/>
    <row r="162" s="2" customFormat="1" ht="12.75"/>
    <row r="163" s="2" customFormat="1" ht="12.75"/>
    <row r="164" s="2" customFormat="1" ht="12.75"/>
    <row r="165" s="2" customFormat="1" ht="12.75"/>
    <row r="166" s="2" customFormat="1" ht="12.75"/>
    <row r="167" s="2" customFormat="1" ht="12.75"/>
    <row r="168" s="2" customFormat="1" ht="12.75"/>
    <row r="169" s="2" customFormat="1" ht="12.75"/>
    <row r="170" s="2" customFormat="1" ht="12.75"/>
    <row r="171" s="2" customFormat="1" ht="12.75"/>
    <row r="172" s="2" customFormat="1" ht="12.75"/>
    <row r="173" s="2" customFormat="1" ht="12.75"/>
    <row r="174" s="2" customFormat="1" ht="12.75"/>
    <row r="175" s="2" customFormat="1" ht="12.75"/>
    <row r="176" s="2" customFormat="1" ht="12.75"/>
    <row r="177" s="2" customFormat="1" ht="12.75"/>
    <row r="178" s="2" customFormat="1" ht="12.75"/>
    <row r="179" s="2" customFormat="1" ht="12.75"/>
    <row r="180" s="2" customFormat="1" ht="12.75"/>
    <row r="181" s="2" customFormat="1" ht="12.75"/>
    <row r="182" s="2" customFormat="1" ht="12.75"/>
    <row r="183" s="2" customFormat="1" ht="12.75"/>
    <row r="184" s="2" customFormat="1" ht="12.75"/>
    <row r="185" s="2" customFormat="1" ht="12.75"/>
    <row r="186" s="2" customFormat="1" ht="12.75"/>
    <row r="187" s="2" customFormat="1" ht="12.75"/>
    <row r="188" s="2" customFormat="1" ht="12.75"/>
    <row r="189" s="2" customFormat="1" ht="12.75"/>
    <row r="190" s="2" customFormat="1" ht="12.75"/>
    <row r="191" s="2" customFormat="1" ht="12.75"/>
    <row r="192" s="2" customFormat="1" ht="12.75"/>
    <row r="193" s="2" customFormat="1" ht="12.75"/>
    <row r="194" s="2" customFormat="1" ht="12.75"/>
    <row r="195" s="2" customFormat="1" ht="12.75"/>
    <row r="196" s="2" customFormat="1" ht="12.75"/>
    <row r="197" s="2" customFormat="1" ht="12.75"/>
    <row r="198" s="2" customFormat="1" ht="12.75"/>
    <row r="199" s="2" customFormat="1" ht="12.75"/>
    <row r="200" s="2" customFormat="1" ht="12.75"/>
    <row r="201" s="2" customFormat="1" ht="12.75"/>
    <row r="202" s="2" customFormat="1" ht="12.75"/>
    <row r="203" s="2" customFormat="1" ht="12.75"/>
    <row r="204" s="2" customFormat="1" ht="12.75"/>
    <row r="205" s="2" customFormat="1" ht="12.75"/>
    <row r="206" s="2" customFormat="1" ht="12.75"/>
    <row r="207" s="2" customFormat="1" ht="12.75"/>
    <row r="208" s="2" customFormat="1" ht="12.75"/>
    <row r="209" s="2" customFormat="1" ht="12.75"/>
    <row r="210" s="2" customFormat="1" ht="12.75"/>
    <row r="211" s="2" customFormat="1" ht="12.75"/>
    <row r="212" s="2" customFormat="1" ht="12.75"/>
    <row r="213" s="2" customFormat="1" ht="12.75"/>
    <row r="214" s="2" customFormat="1" ht="12.75"/>
    <row r="215" s="2" customFormat="1" ht="12.75"/>
    <row r="216" s="2" customFormat="1" ht="12.75"/>
    <row r="217" s="2" customFormat="1" ht="12.75"/>
    <row r="218" s="2" customFormat="1" ht="12.75"/>
    <row r="219" s="2" customFormat="1" ht="12.75"/>
    <row r="220" s="2" customFormat="1" ht="12.75"/>
    <row r="221" s="2" customFormat="1" ht="12.75"/>
    <row r="222" s="2" customFormat="1" ht="12.75"/>
    <row r="223" s="2" customFormat="1" ht="12.75"/>
    <row r="224" s="2" customFormat="1" ht="12.75"/>
    <row r="225" spans="9:11" s="2" customFormat="1" ht="12.75"/>
    <row r="226" spans="9:11" s="2" customFormat="1" ht="12.75"/>
    <row r="227" spans="9:11" s="2" customFormat="1" ht="12.75"/>
    <row r="228" spans="9:11" s="2" customFormat="1" ht="12.75"/>
    <row r="229" spans="9:11" s="2" customFormat="1" ht="12.75"/>
    <row r="230" spans="9:11" s="2" customFormat="1">
      <c r="I230" s="1"/>
      <c r="J230" s="1"/>
      <c r="K230" s="1"/>
    </row>
    <row r="231" spans="9:11" s="2" customFormat="1">
      <c r="I231" s="1"/>
      <c r="J231" s="1"/>
      <c r="K231" s="1"/>
    </row>
  </sheetData>
  <sheetProtection insertRows="0" insertHyperlinks="0"/>
  <protectedRanges>
    <protectedRange sqref="C17:C110 C129:C132 C114:C122" name="Range1"/>
    <protectedRange sqref="C111:C112" name="Range1_1"/>
    <protectedRange sqref="C113 C123:C128" name="Range1_1_1"/>
  </protectedRanges>
  <mergeCells count="155">
    <mergeCell ref="J124:L124"/>
    <mergeCell ref="J125:L125"/>
    <mergeCell ref="J126:L126"/>
    <mergeCell ref="J127:L127"/>
    <mergeCell ref="J128:L128"/>
    <mergeCell ref="J130:L130"/>
    <mergeCell ref="J107:L107"/>
    <mergeCell ref="J108:L108"/>
    <mergeCell ref="J99:L99"/>
    <mergeCell ref="J100:L100"/>
    <mergeCell ref="J101:L101"/>
    <mergeCell ref="J102:L102"/>
    <mergeCell ref="J103:L103"/>
    <mergeCell ref="J109:L109"/>
    <mergeCell ref="J111:L111"/>
    <mergeCell ref="J113:L113"/>
    <mergeCell ref="J115:L115"/>
    <mergeCell ref="J118:L118"/>
    <mergeCell ref="J119:L119"/>
    <mergeCell ref="J120:L120"/>
    <mergeCell ref="J81:L81"/>
    <mergeCell ref="J83:L83"/>
    <mergeCell ref="J85:L85"/>
    <mergeCell ref="J87:L87"/>
    <mergeCell ref="J96:L96"/>
    <mergeCell ref="J104:L104"/>
    <mergeCell ref="J105:L105"/>
    <mergeCell ref="J106:L106"/>
    <mergeCell ref="J95:L95"/>
    <mergeCell ref="J97:L97"/>
    <mergeCell ref="J25:L25"/>
    <mergeCell ref="J27:L27"/>
    <mergeCell ref="J29:L29"/>
    <mergeCell ref="J39:L39"/>
    <mergeCell ref="J41:L41"/>
    <mergeCell ref="J43:L43"/>
    <mergeCell ref="J45:L45"/>
    <mergeCell ref="J47:L47"/>
    <mergeCell ref="J49:L49"/>
    <mergeCell ref="J31:L31"/>
    <mergeCell ref="J33:L33"/>
    <mergeCell ref="J35:L35"/>
    <mergeCell ref="J37:L37"/>
    <mergeCell ref="J40:L40"/>
    <mergeCell ref="J42:L42"/>
    <mergeCell ref="J26:L26"/>
    <mergeCell ref="J28:L28"/>
    <mergeCell ref="J51:L51"/>
    <mergeCell ref="J53:L53"/>
    <mergeCell ref="J55:L55"/>
    <mergeCell ref="J57:L57"/>
    <mergeCell ref="J90:L90"/>
    <mergeCell ref="J92:L92"/>
    <mergeCell ref="J94:L94"/>
    <mergeCell ref="J89:L89"/>
    <mergeCell ref="J91:L91"/>
    <mergeCell ref="J93:L93"/>
    <mergeCell ref="J71:L71"/>
    <mergeCell ref="J72:L72"/>
    <mergeCell ref="J73:L73"/>
    <mergeCell ref="J74:L74"/>
    <mergeCell ref="J75:L75"/>
    <mergeCell ref="J77:L77"/>
    <mergeCell ref="J63:L63"/>
    <mergeCell ref="J65:L65"/>
    <mergeCell ref="J67:L67"/>
    <mergeCell ref="J69:L69"/>
    <mergeCell ref="J70:L70"/>
    <mergeCell ref="J79:L79"/>
    <mergeCell ref="J76:L76"/>
    <mergeCell ref="J78:L78"/>
    <mergeCell ref="J16:L16"/>
    <mergeCell ref="J17:L17"/>
    <mergeCell ref="J18:L18"/>
    <mergeCell ref="A8:M9"/>
    <mergeCell ref="J54:L54"/>
    <mergeCell ref="J56:L56"/>
    <mergeCell ref="J58:L58"/>
    <mergeCell ref="J60:L60"/>
    <mergeCell ref="J62:L62"/>
    <mergeCell ref="J59:L59"/>
    <mergeCell ref="J61:L61"/>
    <mergeCell ref="J44:L44"/>
    <mergeCell ref="J46:L46"/>
    <mergeCell ref="J48:L48"/>
    <mergeCell ref="J50:L50"/>
    <mergeCell ref="J52:L52"/>
    <mergeCell ref="D11:I11"/>
    <mergeCell ref="D13:E13"/>
    <mergeCell ref="G13:I13"/>
    <mergeCell ref="J19:L19"/>
    <mergeCell ref="J21:L21"/>
    <mergeCell ref="J22:L22"/>
    <mergeCell ref="D137:E137"/>
    <mergeCell ref="G12:I12"/>
    <mergeCell ref="B146:C146"/>
    <mergeCell ref="D146:E146"/>
    <mergeCell ref="F146:G146"/>
    <mergeCell ref="H145:I145"/>
    <mergeCell ref="D144:E144"/>
    <mergeCell ref="D143:E143"/>
    <mergeCell ref="F142:G142"/>
    <mergeCell ref="H137:I137"/>
    <mergeCell ref="F141:G141"/>
    <mergeCell ref="F137:G137"/>
    <mergeCell ref="F139:G139"/>
    <mergeCell ref="F138:G138"/>
    <mergeCell ref="D10:K10"/>
    <mergeCell ref="J121:L121"/>
    <mergeCell ref="F136:G136"/>
    <mergeCell ref="J132:L132"/>
    <mergeCell ref="J131:L131"/>
    <mergeCell ref="J23:L23"/>
    <mergeCell ref="J116:L116"/>
    <mergeCell ref="J122:L122"/>
    <mergeCell ref="J123:L123"/>
    <mergeCell ref="J129:L129"/>
    <mergeCell ref="J117:L117"/>
    <mergeCell ref="H136:I136"/>
    <mergeCell ref="D12:E12"/>
    <mergeCell ref="D136:E136"/>
    <mergeCell ref="J20:L20"/>
    <mergeCell ref="J98:L98"/>
    <mergeCell ref="J80:L80"/>
    <mergeCell ref="J82:L82"/>
    <mergeCell ref="J84:L84"/>
    <mergeCell ref="J86:L86"/>
    <mergeCell ref="J88:L88"/>
    <mergeCell ref="J64:L64"/>
    <mergeCell ref="J66:L66"/>
    <mergeCell ref="J68:L68"/>
    <mergeCell ref="C152:J152"/>
    <mergeCell ref="H138:I138"/>
    <mergeCell ref="H141:I141"/>
    <mergeCell ref="H146:I146"/>
    <mergeCell ref="H143:I143"/>
    <mergeCell ref="H139:I139"/>
    <mergeCell ref="H142:I142"/>
    <mergeCell ref="H140:I140"/>
    <mergeCell ref="G148:H148"/>
    <mergeCell ref="D141:E141"/>
    <mergeCell ref="F143:G143"/>
    <mergeCell ref="F144:G144"/>
    <mergeCell ref="D139:E139"/>
    <mergeCell ref="C151:J151"/>
    <mergeCell ref="D140:E140"/>
    <mergeCell ref="D145:E145"/>
    <mergeCell ref="D142:E142"/>
    <mergeCell ref="D138:E138"/>
    <mergeCell ref="D149:E149"/>
    <mergeCell ref="D148:E148"/>
    <mergeCell ref="G149:H149"/>
    <mergeCell ref="F140:G140"/>
    <mergeCell ref="H144:I144"/>
    <mergeCell ref="F145:G145"/>
  </mergeCells>
  <phoneticPr fontId="3"/>
  <conditionalFormatting sqref="C111:C113 C123:C128">
    <cfRule type="expression" dxfId="43" priority="7" stopIfTrue="1">
      <formula>#REF!&gt;1</formula>
    </cfRule>
    <cfRule type="expression" dxfId="42" priority="8" stopIfTrue="1">
      <formula>MOD(ROW(),2)=0</formula>
    </cfRule>
    <cfRule type="expression" dxfId="41" priority="9" stopIfTrue="1">
      <formula>MOD(ROW(),2)=1</formula>
    </cfRule>
  </conditionalFormatting>
  <conditionalFormatting sqref="B17:L132">
    <cfRule type="expression" dxfId="40" priority="13" stopIfTrue="1">
      <formula>#REF!&gt;1</formula>
    </cfRule>
    <cfRule type="expression" dxfId="39" priority="14" stopIfTrue="1">
      <formula>MOD(ROW(),2)=0</formula>
    </cfRule>
    <cfRule type="expression" dxfId="38" priority="15" stopIfTrue="1">
      <formula>MOD(ROW(),2)=1</formula>
    </cfRule>
  </conditionalFormatting>
  <conditionalFormatting sqref="J122:L128">
    <cfRule type="expression" dxfId="37" priority="1" stopIfTrue="1">
      <formula>$S122&gt;1</formula>
    </cfRule>
    <cfRule type="expression" dxfId="36" priority="2" stopIfTrue="1">
      <formula>MOD(ROW(),2)=0</formula>
    </cfRule>
    <cfRule type="expression" dxfId="35" priority="3" stopIfTrue="1">
      <formula>MOD(ROW(),2)=1</formula>
    </cfRule>
  </conditionalFormatting>
  <hyperlinks>
    <hyperlink ref="H2" r:id="rId1"/>
    <hyperlink ref="H3" r:id="rId2"/>
  </hyperlinks>
  <printOptions horizontalCentered="1"/>
  <pageMargins left="0.59055118110236227" right="0.39370078740157483" top="0.39370078740157483" bottom="0.39370078740157483" header="0.51181102362204722" footer="0.51181102362204722"/>
  <pageSetup paperSize="9" scale="99" orientation="portrait" r:id="rId3"/>
  <headerFooter alignWithMargins="0"/>
  <drawing r:id="rId4"/>
  <legacyDrawing r:id="rId5"/>
  <oleObjects>
    <oleObject progId="Microsoft Word Picture" shapeId="1094" r:id="rId6"/>
  </oleObject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/>
  <dimension ref="A1:H21"/>
  <sheetViews>
    <sheetView view="pageBreakPreview" zoomScale="85" zoomScaleNormal="100" workbookViewId="0">
      <pane xSplit="4" ySplit="3" topLeftCell="E4" activePane="bottomRight" state="frozen"/>
      <selection activeCell="F19" sqref="F19"/>
      <selection pane="topRight" activeCell="F19" sqref="F19"/>
      <selection pane="bottomLeft" activeCell="F19" sqref="F19"/>
      <selection pane="bottomRight" activeCell="F4" sqref="F4:G16"/>
    </sheetView>
  </sheetViews>
  <sheetFormatPr defaultRowHeight="15"/>
  <cols>
    <col min="1" max="1" width="1.625" style="8" customWidth="1"/>
    <col min="2" max="2" width="3.875" style="8" bestFit="1" customWidth="1"/>
    <col min="3" max="4" width="30.625" style="8" customWidth="1"/>
    <col min="5" max="5" width="12.375" style="8" bestFit="1" customWidth="1"/>
    <col min="6" max="7" width="7.25" style="16" customWidth="1"/>
    <col min="8" max="8" width="27.625" style="8" customWidth="1"/>
    <col min="9" max="9" width="1.625" style="8" customWidth="1"/>
    <col min="10" max="16384" width="9" style="8"/>
  </cols>
  <sheetData>
    <row r="1" spans="1:8">
      <c r="B1" s="250" t="s">
        <v>8</v>
      </c>
      <c r="C1" s="250"/>
      <c r="D1" s="250"/>
      <c r="E1" s="250"/>
      <c r="F1" s="250"/>
      <c r="G1" s="250"/>
      <c r="H1" s="250"/>
    </row>
    <row r="2" spans="1:8" ht="15.75" thickBot="1">
      <c r="C2" s="39"/>
      <c r="F2" s="195"/>
      <c r="G2" s="195"/>
    </row>
    <row r="3" spans="1:8" ht="26.25" thickBot="1">
      <c r="B3" s="9" t="s">
        <v>3</v>
      </c>
      <c r="C3" s="10" t="s">
        <v>1</v>
      </c>
      <c r="D3" s="10" t="s">
        <v>10</v>
      </c>
      <c r="E3" s="11" t="s">
        <v>33</v>
      </c>
      <c r="F3" s="17" t="s">
        <v>11</v>
      </c>
      <c r="G3" s="18" t="s">
        <v>12</v>
      </c>
      <c r="H3" s="12" t="s">
        <v>5</v>
      </c>
    </row>
    <row r="4" spans="1:8">
      <c r="A4" s="94"/>
      <c r="B4" s="102">
        <f t="shared" ref="B4:B18" si="0">ROW() - 3</f>
        <v>1</v>
      </c>
      <c r="C4" s="127" t="s">
        <v>165</v>
      </c>
      <c r="D4" s="127" t="s">
        <v>165</v>
      </c>
      <c r="E4" s="133">
        <v>15</v>
      </c>
      <c r="F4" s="118">
        <v>1.5</v>
      </c>
      <c r="G4" s="110">
        <v>0.30000000000000004</v>
      </c>
      <c r="H4" s="111"/>
    </row>
    <row r="5" spans="1:8">
      <c r="A5" s="94"/>
      <c r="B5" s="104">
        <f t="shared" si="0"/>
        <v>2</v>
      </c>
      <c r="C5" s="122" t="s">
        <v>173</v>
      </c>
      <c r="D5" s="122" t="s">
        <v>173</v>
      </c>
      <c r="E5" s="134">
        <v>35</v>
      </c>
      <c r="F5" s="119">
        <v>3.5</v>
      </c>
      <c r="G5" s="112">
        <v>1</v>
      </c>
      <c r="H5" s="113"/>
    </row>
    <row r="6" spans="1:8">
      <c r="A6" s="94"/>
      <c r="B6" s="106">
        <f t="shared" si="0"/>
        <v>3</v>
      </c>
      <c r="C6" s="121" t="s">
        <v>174</v>
      </c>
      <c r="D6" s="121" t="s">
        <v>174</v>
      </c>
      <c r="E6" s="135">
        <v>36</v>
      </c>
      <c r="F6" s="120">
        <v>4</v>
      </c>
      <c r="G6" s="114">
        <v>1</v>
      </c>
      <c r="H6" s="115"/>
    </row>
    <row r="7" spans="1:8" ht="25.5">
      <c r="A7" s="94"/>
      <c r="B7" s="104">
        <f t="shared" si="0"/>
        <v>4</v>
      </c>
      <c r="C7" s="122" t="s">
        <v>175</v>
      </c>
      <c r="D7" s="122" t="s">
        <v>175</v>
      </c>
      <c r="E7" s="134">
        <v>35</v>
      </c>
      <c r="F7" s="119">
        <v>3.5</v>
      </c>
      <c r="G7" s="112">
        <v>1</v>
      </c>
      <c r="H7" s="113"/>
    </row>
    <row r="8" spans="1:8">
      <c r="B8" s="106">
        <f t="shared" si="0"/>
        <v>5</v>
      </c>
      <c r="C8" s="107" t="s">
        <v>176</v>
      </c>
      <c r="D8" s="107" t="s">
        <v>176</v>
      </c>
      <c r="E8" s="135">
        <v>40</v>
      </c>
      <c r="F8" s="120">
        <v>4</v>
      </c>
      <c r="G8" s="114">
        <v>1</v>
      </c>
      <c r="H8" s="115"/>
    </row>
    <row r="9" spans="1:8">
      <c r="B9" s="104">
        <f t="shared" si="0"/>
        <v>6</v>
      </c>
      <c r="C9" s="122" t="s">
        <v>177</v>
      </c>
      <c r="D9" s="122" t="s">
        <v>177</v>
      </c>
      <c r="E9" s="134">
        <v>30</v>
      </c>
      <c r="F9" s="119">
        <v>3</v>
      </c>
      <c r="G9" s="112">
        <v>1</v>
      </c>
      <c r="H9" s="113"/>
    </row>
    <row r="10" spans="1:8">
      <c r="B10" s="106">
        <f t="shared" si="0"/>
        <v>7</v>
      </c>
      <c r="C10" s="121" t="s">
        <v>166</v>
      </c>
      <c r="D10" s="121" t="s">
        <v>166</v>
      </c>
      <c r="E10" s="135">
        <v>30</v>
      </c>
      <c r="F10" s="120">
        <v>3</v>
      </c>
      <c r="G10" s="114">
        <v>1</v>
      </c>
      <c r="H10" s="115"/>
    </row>
    <row r="11" spans="1:8">
      <c r="B11" s="104">
        <f t="shared" si="0"/>
        <v>8</v>
      </c>
      <c r="C11" s="122" t="s">
        <v>167</v>
      </c>
      <c r="D11" s="122" t="s">
        <v>167</v>
      </c>
      <c r="E11" s="134">
        <v>30</v>
      </c>
      <c r="F11" s="119">
        <v>3</v>
      </c>
      <c r="G11" s="112">
        <v>1</v>
      </c>
      <c r="H11" s="113"/>
    </row>
    <row r="12" spans="1:8">
      <c r="B12" s="106">
        <f t="shared" si="0"/>
        <v>9</v>
      </c>
      <c r="C12" s="123" t="s">
        <v>168</v>
      </c>
      <c r="D12" s="123" t="s">
        <v>168</v>
      </c>
      <c r="E12" s="135">
        <v>30</v>
      </c>
      <c r="F12" s="120">
        <v>3</v>
      </c>
      <c r="G12" s="114">
        <v>1</v>
      </c>
      <c r="H12" s="115"/>
    </row>
    <row r="13" spans="1:8">
      <c r="B13" s="104">
        <f t="shared" si="0"/>
        <v>10</v>
      </c>
      <c r="C13" s="122" t="s">
        <v>169</v>
      </c>
      <c r="D13" s="122" t="s">
        <v>169</v>
      </c>
      <c r="E13" s="134">
        <v>40</v>
      </c>
      <c r="F13" s="119">
        <v>4</v>
      </c>
      <c r="G13" s="112">
        <v>1</v>
      </c>
      <c r="H13" s="113"/>
    </row>
    <row r="14" spans="1:8">
      <c r="B14" s="106">
        <f t="shared" si="0"/>
        <v>11</v>
      </c>
      <c r="C14" s="121" t="s">
        <v>170</v>
      </c>
      <c r="D14" s="121" t="s">
        <v>170</v>
      </c>
      <c r="E14" s="135">
        <v>30</v>
      </c>
      <c r="F14" s="120">
        <v>3</v>
      </c>
      <c r="G14" s="114">
        <v>1</v>
      </c>
      <c r="H14" s="115"/>
    </row>
    <row r="15" spans="1:8">
      <c r="B15" s="104">
        <f t="shared" si="0"/>
        <v>12</v>
      </c>
      <c r="C15" s="122" t="s">
        <v>171</v>
      </c>
      <c r="D15" s="122" t="s">
        <v>171</v>
      </c>
      <c r="E15" s="134">
        <v>30</v>
      </c>
      <c r="F15" s="119">
        <v>3</v>
      </c>
      <c r="G15" s="112">
        <v>1</v>
      </c>
      <c r="H15" s="113"/>
    </row>
    <row r="16" spans="1:8">
      <c r="B16" s="106">
        <f t="shared" si="0"/>
        <v>13</v>
      </c>
      <c r="C16" s="121" t="s">
        <v>172</v>
      </c>
      <c r="D16" s="121" t="s">
        <v>172</v>
      </c>
      <c r="E16" s="135">
        <v>30</v>
      </c>
      <c r="F16" s="120">
        <v>3</v>
      </c>
      <c r="G16" s="114">
        <v>1</v>
      </c>
      <c r="H16" s="115"/>
    </row>
    <row r="17" spans="2:8">
      <c r="B17" s="104">
        <f t="shared" si="0"/>
        <v>14</v>
      </c>
      <c r="C17" s="122"/>
      <c r="D17" s="122"/>
      <c r="E17" s="199"/>
      <c r="F17" s="119" t="str">
        <f>IF(TRIM(C17)="","",CEILING(#REF!*UnitPoint_Effort_Rate*10/5,1)*5/10)</f>
        <v/>
      </c>
      <c r="G17" s="112" t="str">
        <f>IF(TRIM(F17)="","",IF(#REF! &gt;= 1,CEILING(F17*Source_Review_Rate*PG1_Review_Complexity*10/5,1)*5/10,F17*Source_Review_Rate*PG1_Review_Complexity))</f>
        <v/>
      </c>
      <c r="H17" s="113"/>
    </row>
    <row r="18" spans="2:8">
      <c r="B18" s="106">
        <f t="shared" si="0"/>
        <v>15</v>
      </c>
      <c r="C18" s="121"/>
      <c r="D18" s="121"/>
      <c r="E18" s="200"/>
      <c r="F18" s="120" t="str">
        <f>IF(TRIM(C18)="","",CEILING(#REF!*UnitPoint_Effort_Rate*10/5,1)*5/10)</f>
        <v/>
      </c>
      <c r="G18" s="114" t="str">
        <f>IF(TRIM(F18)="","",IF(#REF! &gt;= 1,CEILING(F18*Source_Review_Rate*PG1_Review_Complexity*10/5,1)*5/10,F18*Source_Review_Rate*PG1_Review_Complexity))</f>
        <v/>
      </c>
      <c r="H18" s="115"/>
    </row>
    <row r="19" spans="2:8">
      <c r="B19" s="104">
        <f t="shared" ref="B19:B21" si="1">ROW() - 3</f>
        <v>16</v>
      </c>
      <c r="C19" s="122"/>
      <c r="D19" s="122"/>
      <c r="E19" s="199"/>
      <c r="F19" s="119" t="str">
        <f>IF(TRIM(C19)="","",CEILING(#REF!*UnitPoint_Effort_Rate*10/5,1)*5/10)</f>
        <v/>
      </c>
      <c r="G19" s="112" t="str">
        <f>IF(TRIM(F19)="","",IF(#REF! &gt;= 1,CEILING(F19*Source_Review_Rate*PG1_Review_Complexity*10/5,1)*5/10,F19*Source_Review_Rate*PG1_Review_Complexity))</f>
        <v/>
      </c>
      <c r="H19" s="113"/>
    </row>
    <row r="20" spans="2:8">
      <c r="B20" s="106">
        <f t="shared" si="1"/>
        <v>17</v>
      </c>
      <c r="C20" s="123"/>
      <c r="D20" s="123"/>
      <c r="E20" s="201"/>
      <c r="F20" s="120" t="str">
        <f>IF(TRIM(C20)="","",CEILING(#REF!*UnitPoint_Effort_Rate*10/5,1)*5/10)</f>
        <v/>
      </c>
      <c r="G20" s="114" t="str">
        <f>IF(TRIM(F20)="","",IF(#REF! &gt;= 1,CEILING(F20*Source_Review_Rate*PG1_Review_Complexity*10/5,1)*5/10,F20*Source_Review_Rate*PG1_Review_Complexity))</f>
        <v/>
      </c>
      <c r="H20" s="115"/>
    </row>
    <row r="21" spans="2:8" ht="15.75" thickBot="1">
      <c r="B21" s="124">
        <f t="shared" si="1"/>
        <v>18</v>
      </c>
      <c r="C21" s="125"/>
      <c r="D21" s="125"/>
      <c r="E21" s="202"/>
      <c r="F21" s="126" t="str">
        <f>IF(TRIM(C21)="","",CEILING(#REF!*UnitPoint_Effort_Rate*10/5,1)*5/10)</f>
        <v/>
      </c>
      <c r="G21" s="116" t="str">
        <f>IF(TRIM(F21)="","",IF(#REF! &gt;= 1,CEILING(F21*Source_Review_Rate*PG1_Review_Complexity*10/5,1)*5/10,F21*Source_Review_Rate*PG1_Review_Complexity))</f>
        <v/>
      </c>
      <c r="H21" s="117"/>
    </row>
  </sheetData>
  <protectedRanges>
    <protectedRange sqref="H4:H21" name="Range2"/>
    <protectedRange sqref="C17:E21 C4:D16" name="Range1"/>
    <protectedRange sqref="E4:E16" name="Range1_1"/>
  </protectedRanges>
  <mergeCells count="1">
    <mergeCell ref="B1:H1"/>
  </mergeCells>
  <phoneticPr fontId="3"/>
  <conditionalFormatting sqref="F4:G21">
    <cfRule type="expression" dxfId="34" priority="8" stopIfTrue="1">
      <formula>MOD(ROW(),2)=0</formula>
    </cfRule>
    <cfRule type="expression" dxfId="33" priority="9" stopIfTrue="1">
      <formula>MOD(ROW(),2)=1</formula>
    </cfRule>
  </conditionalFormatting>
  <conditionalFormatting sqref="H4:H21 B4:E21">
    <cfRule type="expression" dxfId="32" priority="10" stopIfTrue="1">
      <formula>#REF!&gt;1</formula>
    </cfRule>
    <cfRule type="expression" dxfId="31" priority="11" stopIfTrue="1">
      <formula>MOD(ROW(),2)=0</formula>
    </cfRule>
    <cfRule type="expression" dxfId="30" priority="12" stopIfTrue="1">
      <formula>MOD(ROW(),2)=1</formula>
    </cfRule>
  </conditionalFormatting>
  <conditionalFormatting sqref="E4:E16">
    <cfRule type="expression" dxfId="29" priority="1" stopIfTrue="1">
      <formula>$Q4&gt;1</formula>
    </cfRule>
    <cfRule type="expression" dxfId="28" priority="2" stopIfTrue="1">
      <formula>MOD(ROW(),2)=0</formula>
    </cfRule>
    <cfRule type="expression" dxfId="27" priority="3" stopIfTrue="1">
      <formula>MOD(ROW(),2)=1</formula>
    </cfRule>
  </conditionalFormatting>
  <dataValidations count="1">
    <dataValidation showInputMessage="1" showErrorMessage="1" sqref="E4:E16"/>
  </dataValidations>
  <printOptions horizontalCentered="1"/>
  <pageMargins left="0.59055118110236227" right="0.39370078740157483" top="0.39370078740157483" bottom="0.39370078740157483" header="0.51181102362204722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4"/>
  <dimension ref="A1:I13"/>
  <sheetViews>
    <sheetView view="pageBreakPreview" zoomScale="85" zoomScaleNormal="100" workbookViewId="0">
      <pane xSplit="4" ySplit="3" topLeftCell="E4" activePane="bottomRight" state="frozen"/>
      <selection activeCell="F19" sqref="F19"/>
      <selection pane="topRight" activeCell="F19" sqref="F19"/>
      <selection pane="bottomLeft" activeCell="F19" sqref="F19"/>
      <selection pane="bottomRight" activeCell="G4" sqref="G4:H5"/>
    </sheetView>
  </sheetViews>
  <sheetFormatPr defaultRowHeight="15"/>
  <cols>
    <col min="1" max="1" width="1.625" style="8" customWidth="1"/>
    <col min="2" max="2" width="3.875" style="8" bestFit="1" customWidth="1"/>
    <col min="3" max="4" width="30.625" style="8" customWidth="1"/>
    <col min="5" max="5" width="13.875" style="8" customWidth="1"/>
    <col min="6" max="6" width="12.125" style="8" customWidth="1"/>
    <col min="7" max="8" width="7.25" style="16" customWidth="1"/>
    <col min="9" max="9" width="31.875" style="8" customWidth="1"/>
    <col min="10" max="10" width="1.625" style="8" customWidth="1"/>
    <col min="11" max="16384" width="9" style="8"/>
  </cols>
  <sheetData>
    <row r="1" spans="1:9">
      <c r="B1" s="250" t="s">
        <v>32</v>
      </c>
      <c r="C1" s="250"/>
      <c r="D1" s="250"/>
      <c r="E1" s="250"/>
      <c r="F1" s="250"/>
      <c r="G1" s="250"/>
      <c r="H1" s="250"/>
      <c r="I1" s="250"/>
    </row>
    <row r="2" spans="1:9" ht="15.75" thickBot="1">
      <c r="C2" s="39"/>
      <c r="D2" s="63"/>
      <c r="E2" s="148"/>
      <c r="F2" s="97"/>
      <c r="H2" s="195"/>
    </row>
    <row r="3" spans="1:9" ht="26.25" thickBot="1">
      <c r="B3" s="9" t="s">
        <v>0</v>
      </c>
      <c r="C3" s="10" t="s">
        <v>1</v>
      </c>
      <c r="D3" s="10" t="s">
        <v>30</v>
      </c>
      <c r="E3" s="90" t="s">
        <v>34</v>
      </c>
      <c r="F3" s="91" t="s">
        <v>60</v>
      </c>
      <c r="G3" s="17" t="s">
        <v>6</v>
      </c>
      <c r="H3" s="18" t="s">
        <v>13</v>
      </c>
      <c r="I3" s="12" t="s">
        <v>2</v>
      </c>
    </row>
    <row r="4" spans="1:9">
      <c r="A4" s="94"/>
      <c r="B4" s="102">
        <f t="shared" ref="B4:B12" si="0">ROW() - 3</f>
        <v>1</v>
      </c>
      <c r="C4" s="127" t="s">
        <v>135</v>
      </c>
      <c r="D4" s="128" t="s">
        <v>135</v>
      </c>
      <c r="E4" s="136">
        <v>1505</v>
      </c>
      <c r="F4" s="137">
        <v>3010</v>
      </c>
      <c r="G4" s="118">
        <v>52.5</v>
      </c>
      <c r="H4" s="110">
        <v>10.5</v>
      </c>
      <c r="I4" s="111"/>
    </row>
    <row r="5" spans="1:9">
      <c r="A5" s="94"/>
      <c r="B5" s="104">
        <f t="shared" si="0"/>
        <v>2</v>
      </c>
      <c r="C5" s="122" t="s">
        <v>136</v>
      </c>
      <c r="D5" s="129" t="s">
        <v>136</v>
      </c>
      <c r="E5" s="138">
        <v>800</v>
      </c>
      <c r="F5" s="139">
        <v>6000</v>
      </c>
      <c r="G5" s="119">
        <v>32</v>
      </c>
      <c r="H5" s="112">
        <v>6.5</v>
      </c>
      <c r="I5" s="113"/>
    </row>
    <row r="6" spans="1:9">
      <c r="A6" s="94"/>
      <c r="B6" s="106">
        <f t="shared" si="0"/>
        <v>3</v>
      </c>
      <c r="C6" s="121"/>
      <c r="D6" s="130"/>
      <c r="E6" s="140"/>
      <c r="F6" s="141"/>
      <c r="G6" s="120" t="str">
        <f>IF(TRIM(C6)="","",CEILING(#REF!*UnitPoint_Effort_Rate*10/5,1)*5/10)</f>
        <v/>
      </c>
      <c r="H6" s="114" t="str">
        <f>IF(TRIM(G6)="","",IF(#REF! &gt;= 1,CEILING(G6*Source_Review_Rate*PG2_Review_Complexity*10/5,1)*5/10,G6*Source_Review_Rate*PG2_Review_Complexity))</f>
        <v/>
      </c>
      <c r="I6" s="115"/>
    </row>
    <row r="7" spans="1:9">
      <c r="A7" s="94"/>
      <c r="B7" s="104">
        <f t="shared" si="0"/>
        <v>4</v>
      </c>
      <c r="C7" s="122"/>
      <c r="D7" s="129"/>
      <c r="E7" s="138"/>
      <c r="F7" s="139"/>
      <c r="G7" s="119" t="str">
        <f>IF(TRIM(C7)="","",CEILING(#REF!*UnitPoint_Effort_Rate*10/5,1)*5/10)</f>
        <v/>
      </c>
      <c r="H7" s="112" t="str">
        <f>IF(TRIM(G7)="","",IF(#REF! &gt;= 1,CEILING(G7*Source_Review_Rate*PG2_Review_Complexity*10/5,1)*5/10,G7*Source_Review_Rate*PG2_Review_Complexity))</f>
        <v/>
      </c>
      <c r="I7" s="113"/>
    </row>
    <row r="8" spans="1:9">
      <c r="B8" s="106">
        <f t="shared" si="0"/>
        <v>5</v>
      </c>
      <c r="C8" s="107"/>
      <c r="D8" s="130"/>
      <c r="E8" s="140"/>
      <c r="F8" s="141"/>
      <c r="G8" s="120" t="str">
        <f>IF(TRIM(C8)="","",CEILING(#REF!*UnitPoint_Effort_Rate*10/5,1)*5/10)</f>
        <v/>
      </c>
      <c r="H8" s="114" t="str">
        <f>IF(TRIM(G8)="","",IF(#REF! &gt;= 1,CEILING(G8*Source_Review_Rate*PG2_Review_Complexity*10/5,1)*5/10,G8*Source_Review_Rate*PG2_Review_Complexity))</f>
        <v/>
      </c>
      <c r="I8" s="115"/>
    </row>
    <row r="9" spans="1:9">
      <c r="B9" s="104">
        <f t="shared" si="0"/>
        <v>6</v>
      </c>
      <c r="C9" s="122"/>
      <c r="D9" s="131"/>
      <c r="E9" s="138"/>
      <c r="F9" s="139"/>
      <c r="G9" s="119" t="str">
        <f>IF(TRIM(C9)="","",CEILING(#REF!*UnitPoint_Effort_Rate*10/5,1)*5/10)</f>
        <v/>
      </c>
      <c r="H9" s="112" t="str">
        <f>IF(TRIM(G9)="","",IF(#REF! &gt;= 1,CEILING(G9*Source_Review_Rate*PG2_Review_Complexity*10/5,1)*5/10,G9*Source_Review_Rate*PG2_Review_Complexity))</f>
        <v/>
      </c>
      <c r="I9" s="113"/>
    </row>
    <row r="10" spans="1:9">
      <c r="B10" s="106">
        <f t="shared" si="0"/>
        <v>7</v>
      </c>
      <c r="C10" s="121"/>
      <c r="D10" s="130"/>
      <c r="E10" s="140"/>
      <c r="F10" s="141"/>
      <c r="G10" s="120" t="str">
        <f>IF(TRIM(C10)="","",CEILING(#REF!*UnitPoint_Effort_Rate*10/5,1)*5/10)</f>
        <v/>
      </c>
      <c r="H10" s="114" t="str">
        <f>IF(TRIM(G10)="","",IF(#REF! &gt;= 1,CEILING(G10*Source_Review_Rate*PG2_Review_Complexity*10/5,1)*5/10,G10*Source_Review_Rate*PG2_Review_Complexity))</f>
        <v/>
      </c>
      <c r="I10" s="115"/>
    </row>
    <row r="11" spans="1:9">
      <c r="B11" s="104">
        <f t="shared" si="0"/>
        <v>8</v>
      </c>
      <c r="C11" s="122"/>
      <c r="D11" s="129"/>
      <c r="E11" s="138"/>
      <c r="F11" s="139"/>
      <c r="G11" s="119" t="str">
        <f>IF(TRIM(C11)="","",CEILING(#REF!*UnitPoint_Effort_Rate*10/5,1)*5/10)</f>
        <v/>
      </c>
      <c r="H11" s="112" t="str">
        <f>IF(TRIM(G11)="","",IF(#REF! &gt;= 1,CEILING(G11*Source_Review_Rate*PG2_Review_Complexity*10/5,1)*5/10,G11*Source_Review_Rate*PG2_Review_Complexity))</f>
        <v/>
      </c>
      <c r="I11" s="113"/>
    </row>
    <row r="12" spans="1:9">
      <c r="B12" s="106">
        <f t="shared" si="0"/>
        <v>9</v>
      </c>
      <c r="C12" s="123"/>
      <c r="D12" s="132"/>
      <c r="E12" s="140"/>
      <c r="F12" s="141"/>
      <c r="G12" s="120" t="str">
        <f>IF(TRIM(C12)="","",CEILING(#REF!*UnitPoint_Effort_Rate*10/5,1)*5/10)</f>
        <v/>
      </c>
      <c r="H12" s="114" t="str">
        <f>IF(TRIM(G12)="","",IF(#REF! &gt;= 1,CEILING(G12*Source_Review_Rate*PG2_Review_Complexity*10/5,1)*5/10,G12*Source_Review_Rate*PG2_Review_Complexity))</f>
        <v/>
      </c>
      <c r="I12" s="115"/>
    </row>
    <row r="13" spans="1:9" ht="15.75" thickBot="1">
      <c r="B13" s="124">
        <f t="shared" ref="B13" si="1">ROW() - 3</f>
        <v>10</v>
      </c>
      <c r="C13" s="125"/>
      <c r="D13" s="125"/>
      <c r="E13" s="142"/>
      <c r="F13" s="143"/>
      <c r="G13" s="126" t="str">
        <f>IF(TRIM(C13)="","",CEILING(#REF!*UnitPoint_Effort_Rate*10/5,1)*5/10)</f>
        <v/>
      </c>
      <c r="H13" s="116" t="str">
        <f>IF(TRIM(G13)="","",IF(#REF! &gt;= 1,CEILING(G13*Source_Review_Rate*PG2_Review_Complexity*10/5,1)*5/10,G13*Source_Review_Rate*PG2_Review_Complexity))</f>
        <v/>
      </c>
      <c r="I13" s="117"/>
    </row>
  </sheetData>
  <protectedRanges>
    <protectedRange sqref="I4:I13" name="Range2"/>
    <protectedRange sqref="C4:F13" name="Range1"/>
  </protectedRanges>
  <mergeCells count="1">
    <mergeCell ref="B1:I1"/>
  </mergeCells>
  <phoneticPr fontId="3"/>
  <conditionalFormatting sqref="G4:H13">
    <cfRule type="expression" dxfId="26" priority="4" stopIfTrue="1">
      <formula>MOD(ROW(),2)=0</formula>
    </cfRule>
    <cfRule type="expression" dxfId="25" priority="5" stopIfTrue="1">
      <formula>MOD(ROW(),2)=1</formula>
    </cfRule>
  </conditionalFormatting>
  <conditionalFormatting sqref="I4:I13 B4:F13">
    <cfRule type="expression" dxfId="24" priority="6" stopIfTrue="1">
      <formula>#REF!&gt;1</formula>
    </cfRule>
    <cfRule type="expression" dxfId="23" priority="7" stopIfTrue="1">
      <formula>MOD(ROW(),2)=0</formula>
    </cfRule>
    <cfRule type="expression" dxfId="22" priority="8" stopIfTrue="1">
      <formula>MOD(ROW(),2)=1</formula>
    </cfRule>
  </conditionalFormatting>
  <dataValidations count="1">
    <dataValidation showInputMessage="1" showErrorMessage="1" sqref="E4:F13"/>
  </dataValidations>
  <printOptions horizontalCentered="1"/>
  <pageMargins left="0.59055118110236227" right="0.39370078740157483" top="0.39370078740157483" bottom="0.39370078740157483" header="0.51181102362204722" footer="0.51181102362204722"/>
  <pageSetup paperSize="9" scale="7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6"/>
  <dimension ref="A1:M102"/>
  <sheetViews>
    <sheetView view="pageBreakPreview" zoomScale="85" zoomScaleNormal="100" workbookViewId="0">
      <pane xSplit="4" ySplit="3" topLeftCell="E67" activePane="bottomRight" state="frozen"/>
      <selection activeCell="F19" sqref="F19"/>
      <selection pane="topRight" activeCell="F19" sqref="F19"/>
      <selection pane="bottomLeft" activeCell="F19" sqref="F19"/>
      <selection pane="bottomRight" activeCell="F97" sqref="F97:G100"/>
    </sheetView>
  </sheetViews>
  <sheetFormatPr defaultRowHeight="15"/>
  <cols>
    <col min="1" max="1" width="1.625" style="8" customWidth="1"/>
    <col min="2" max="2" width="3.875" style="8" bestFit="1" customWidth="1"/>
    <col min="3" max="4" width="30.625" style="8" customWidth="1"/>
    <col min="5" max="5" width="13.875" style="8" customWidth="1"/>
    <col min="6" max="7" width="7.25" style="16" customWidth="1"/>
    <col min="8" max="8" width="31.875" style="8" customWidth="1"/>
    <col min="9" max="9" width="1.625" style="8" customWidth="1"/>
    <col min="10" max="16384" width="9" style="8"/>
  </cols>
  <sheetData>
    <row r="1" spans="1:13">
      <c r="B1" s="250" t="s">
        <v>7</v>
      </c>
      <c r="C1" s="250"/>
      <c r="D1" s="250"/>
      <c r="E1" s="250"/>
      <c r="F1" s="250"/>
      <c r="G1" s="250"/>
      <c r="H1" s="250"/>
    </row>
    <row r="2" spans="1:13" ht="15.75" thickBot="1">
      <c r="C2" s="39"/>
      <c r="D2" s="63"/>
      <c r="E2" s="148"/>
      <c r="F2" s="195"/>
      <c r="G2" s="195"/>
    </row>
    <row r="3" spans="1:13" ht="26.25" thickBot="1">
      <c r="B3" s="9" t="s">
        <v>3</v>
      </c>
      <c r="C3" s="10" t="s">
        <v>1</v>
      </c>
      <c r="D3" s="10" t="s">
        <v>4</v>
      </c>
      <c r="E3" s="90" t="s">
        <v>196</v>
      </c>
      <c r="F3" s="17" t="s">
        <v>14</v>
      </c>
      <c r="G3" s="18" t="s">
        <v>15</v>
      </c>
      <c r="H3" s="12" t="s">
        <v>5</v>
      </c>
      <c r="M3" s="8" t="s">
        <v>58</v>
      </c>
    </row>
    <row r="4" spans="1:13">
      <c r="A4" s="94"/>
      <c r="B4" s="102">
        <f t="shared" ref="B4:B67" si="0">ROW() - 3</f>
        <v>1</v>
      </c>
      <c r="C4" s="105" t="s">
        <v>63</v>
      </c>
      <c r="D4" s="105" t="s">
        <v>63</v>
      </c>
      <c r="E4" s="136">
        <v>1413</v>
      </c>
      <c r="F4" s="118">
        <v>11.5</v>
      </c>
      <c r="G4" s="110">
        <v>2.5</v>
      </c>
      <c r="H4" s="111"/>
      <c r="M4" s="8">
        <f>COUNTIF($D$4:$D$101,D4)</f>
        <v>1</v>
      </c>
    </row>
    <row r="5" spans="1:13">
      <c r="A5" s="94"/>
      <c r="B5" s="104">
        <f t="shared" si="0"/>
        <v>2</v>
      </c>
      <c r="C5" s="107" t="s">
        <v>64</v>
      </c>
      <c r="D5" s="107" t="s">
        <v>64</v>
      </c>
      <c r="E5" s="138">
        <v>4202</v>
      </c>
      <c r="F5" s="119">
        <v>34</v>
      </c>
      <c r="G5" s="112">
        <v>7</v>
      </c>
      <c r="H5" s="113"/>
      <c r="M5" s="8">
        <f>COUNTIF($D$4:$D$101,D5)</f>
        <v>1</v>
      </c>
    </row>
    <row r="6" spans="1:13">
      <c r="A6" s="94"/>
      <c r="B6" s="106">
        <f t="shared" si="0"/>
        <v>3</v>
      </c>
      <c r="C6" s="105" t="s">
        <v>65</v>
      </c>
      <c r="D6" s="105" t="s">
        <v>65</v>
      </c>
      <c r="E6" s="140">
        <v>1097</v>
      </c>
      <c r="F6" s="120">
        <v>9</v>
      </c>
      <c r="G6" s="114">
        <v>2</v>
      </c>
      <c r="H6" s="115"/>
      <c r="M6" s="8">
        <f>COUNTIF($D$4:$D$101,D6)</f>
        <v>1</v>
      </c>
    </row>
    <row r="7" spans="1:13">
      <c r="A7" s="94"/>
      <c r="B7" s="104">
        <f t="shared" si="0"/>
        <v>4</v>
      </c>
      <c r="C7" s="107" t="s">
        <v>66</v>
      </c>
      <c r="D7" s="107" t="s">
        <v>66</v>
      </c>
      <c r="E7" s="138">
        <v>2624</v>
      </c>
      <c r="F7" s="119">
        <v>21</v>
      </c>
      <c r="G7" s="112">
        <v>4.5</v>
      </c>
      <c r="H7" s="113"/>
      <c r="M7" s="8">
        <f>COUNTIF($D$4:$D$101,D7)</f>
        <v>1</v>
      </c>
    </row>
    <row r="8" spans="1:13">
      <c r="B8" s="106">
        <f t="shared" si="0"/>
        <v>5</v>
      </c>
      <c r="C8" s="105" t="s">
        <v>67</v>
      </c>
      <c r="D8" s="105" t="s">
        <v>67</v>
      </c>
      <c r="E8" s="140">
        <v>1434</v>
      </c>
      <c r="F8" s="120">
        <v>11.5</v>
      </c>
      <c r="G8" s="114">
        <v>2.5</v>
      </c>
      <c r="H8" s="115"/>
      <c r="M8" s="8">
        <f>COUNTIF($D$4:$D$101,D8)</f>
        <v>1</v>
      </c>
    </row>
    <row r="9" spans="1:13">
      <c r="B9" s="106">
        <f t="shared" si="0"/>
        <v>6</v>
      </c>
      <c r="C9" s="105" t="s">
        <v>139</v>
      </c>
      <c r="D9" s="105" t="s">
        <v>139</v>
      </c>
      <c r="E9" s="138">
        <v>11396</v>
      </c>
      <c r="F9" s="120">
        <v>91.5</v>
      </c>
      <c r="G9" s="114">
        <v>18.5</v>
      </c>
      <c r="H9" s="115"/>
    </row>
    <row r="10" spans="1:13">
      <c r="B10" s="106">
        <f t="shared" si="0"/>
        <v>7</v>
      </c>
      <c r="C10" s="107" t="s">
        <v>183</v>
      </c>
      <c r="D10" s="107" t="s">
        <v>183</v>
      </c>
      <c r="E10" s="138">
        <v>11396</v>
      </c>
      <c r="F10" s="120">
        <v>91.5</v>
      </c>
      <c r="G10" s="114">
        <v>18.5</v>
      </c>
      <c r="H10" s="113"/>
      <c r="M10" s="8">
        <f>COUNTIF($D$4:$D$101,D10)</f>
        <v>1</v>
      </c>
    </row>
    <row r="11" spans="1:13">
      <c r="B11" s="106">
        <f t="shared" si="0"/>
        <v>8</v>
      </c>
      <c r="C11" s="107" t="s">
        <v>69</v>
      </c>
      <c r="D11" s="107" t="s">
        <v>69</v>
      </c>
      <c r="E11" s="140">
        <v>5154</v>
      </c>
      <c r="F11" s="120">
        <v>41.5</v>
      </c>
      <c r="G11" s="114">
        <v>8.5</v>
      </c>
      <c r="H11" s="115"/>
      <c r="M11" s="8">
        <f>COUNTIF($D$4:$D$101,D11)</f>
        <v>1</v>
      </c>
    </row>
    <row r="12" spans="1:13">
      <c r="B12" s="106">
        <f t="shared" si="0"/>
        <v>9</v>
      </c>
      <c r="C12" s="107" t="s">
        <v>70</v>
      </c>
      <c r="D12" s="107" t="s">
        <v>70</v>
      </c>
      <c r="E12" s="138">
        <v>1862</v>
      </c>
      <c r="F12" s="120">
        <v>15</v>
      </c>
      <c r="G12" s="114">
        <v>3</v>
      </c>
      <c r="H12" s="113"/>
      <c r="M12" s="8">
        <f>COUNTIF($D$4:$D$101,D12)</f>
        <v>1</v>
      </c>
    </row>
    <row r="13" spans="1:13">
      <c r="B13" s="106">
        <f t="shared" si="0"/>
        <v>10</v>
      </c>
      <c r="C13" s="107" t="s">
        <v>71</v>
      </c>
      <c r="D13" s="107" t="s">
        <v>71</v>
      </c>
      <c r="E13" s="140">
        <v>15035</v>
      </c>
      <c r="F13" s="120">
        <v>120.5</v>
      </c>
      <c r="G13" s="114">
        <v>24.5</v>
      </c>
      <c r="H13" s="115"/>
      <c r="M13" s="8">
        <f>COUNTIF($D$4:$D$101,D13)</f>
        <v>1</v>
      </c>
    </row>
    <row r="14" spans="1:13">
      <c r="B14" s="106">
        <f t="shared" si="0"/>
        <v>11</v>
      </c>
      <c r="C14" s="107" t="s">
        <v>184</v>
      </c>
      <c r="D14" s="107" t="s">
        <v>184</v>
      </c>
      <c r="E14" s="138">
        <v>4944</v>
      </c>
      <c r="F14" s="120">
        <v>40</v>
      </c>
      <c r="G14" s="114">
        <v>8</v>
      </c>
      <c r="H14" s="113"/>
      <c r="M14" s="8">
        <f>COUNTIF($D$4:$D$101,D14)</f>
        <v>1</v>
      </c>
    </row>
    <row r="15" spans="1:13">
      <c r="B15" s="106">
        <f t="shared" si="0"/>
        <v>12</v>
      </c>
      <c r="C15" s="107" t="s">
        <v>185</v>
      </c>
      <c r="D15" s="107" t="s">
        <v>185</v>
      </c>
      <c r="E15" s="138">
        <v>4944</v>
      </c>
      <c r="F15" s="120">
        <v>40</v>
      </c>
      <c r="G15" s="114">
        <v>8</v>
      </c>
      <c r="H15" s="113"/>
    </row>
    <row r="16" spans="1:13">
      <c r="B16" s="106">
        <f t="shared" si="0"/>
        <v>13</v>
      </c>
      <c r="C16" s="107" t="s">
        <v>73</v>
      </c>
      <c r="D16" s="107" t="s">
        <v>73</v>
      </c>
      <c r="E16" s="140">
        <v>1859</v>
      </c>
      <c r="F16" s="120">
        <v>15</v>
      </c>
      <c r="G16" s="114">
        <v>3</v>
      </c>
      <c r="H16" s="115"/>
      <c r="M16" s="8">
        <f t="shared" ref="M16:M22" si="1">COUNTIF($D$4:$D$101,D16)</f>
        <v>1</v>
      </c>
    </row>
    <row r="17" spans="2:13">
      <c r="B17" s="106">
        <f t="shared" si="0"/>
        <v>14</v>
      </c>
      <c r="C17" s="107" t="s">
        <v>74</v>
      </c>
      <c r="D17" s="107" t="s">
        <v>74</v>
      </c>
      <c r="E17" s="138">
        <v>3408</v>
      </c>
      <c r="F17" s="120">
        <v>27.5</v>
      </c>
      <c r="G17" s="114">
        <v>5.5</v>
      </c>
      <c r="H17" s="113"/>
      <c r="M17" s="8">
        <f t="shared" si="1"/>
        <v>1</v>
      </c>
    </row>
    <row r="18" spans="2:13">
      <c r="B18" s="106">
        <f t="shared" si="0"/>
        <v>15</v>
      </c>
      <c r="C18" s="107" t="s">
        <v>75</v>
      </c>
      <c r="D18" s="107" t="s">
        <v>75</v>
      </c>
      <c r="E18" s="140">
        <v>9835</v>
      </c>
      <c r="F18" s="120">
        <v>79</v>
      </c>
      <c r="G18" s="114">
        <v>16</v>
      </c>
      <c r="H18" s="115"/>
      <c r="M18" s="8">
        <f t="shared" si="1"/>
        <v>1</v>
      </c>
    </row>
    <row r="19" spans="2:13">
      <c r="B19" s="106">
        <f t="shared" si="0"/>
        <v>16</v>
      </c>
      <c r="C19" s="107" t="s">
        <v>76</v>
      </c>
      <c r="D19" s="107" t="s">
        <v>76</v>
      </c>
      <c r="E19" s="138">
        <v>5367</v>
      </c>
      <c r="F19" s="120">
        <v>43</v>
      </c>
      <c r="G19" s="114">
        <v>9</v>
      </c>
      <c r="H19" s="113"/>
      <c r="M19" s="8">
        <f t="shared" si="1"/>
        <v>1</v>
      </c>
    </row>
    <row r="20" spans="2:13">
      <c r="B20" s="106">
        <f t="shared" si="0"/>
        <v>17</v>
      </c>
      <c r="C20" s="107" t="s">
        <v>77</v>
      </c>
      <c r="D20" s="107" t="s">
        <v>77</v>
      </c>
      <c r="E20" s="140">
        <v>1974</v>
      </c>
      <c r="F20" s="120">
        <v>16</v>
      </c>
      <c r="G20" s="114">
        <v>3.5</v>
      </c>
      <c r="H20" s="115"/>
      <c r="M20" s="8">
        <f t="shared" si="1"/>
        <v>1</v>
      </c>
    </row>
    <row r="21" spans="2:13">
      <c r="B21" s="106">
        <f t="shared" si="0"/>
        <v>18</v>
      </c>
      <c r="C21" s="107" t="s">
        <v>78</v>
      </c>
      <c r="D21" s="107" t="s">
        <v>78</v>
      </c>
      <c r="E21" s="138">
        <v>4311</v>
      </c>
      <c r="F21" s="120">
        <v>34.5</v>
      </c>
      <c r="G21" s="114">
        <v>7</v>
      </c>
      <c r="H21" s="113"/>
      <c r="M21" s="8">
        <f t="shared" si="1"/>
        <v>1</v>
      </c>
    </row>
    <row r="22" spans="2:13">
      <c r="B22" s="106">
        <f t="shared" si="0"/>
        <v>19</v>
      </c>
      <c r="C22" s="107" t="s">
        <v>145</v>
      </c>
      <c r="D22" s="107" t="s">
        <v>145</v>
      </c>
      <c r="E22" s="140">
        <v>1931</v>
      </c>
      <c r="F22" s="120">
        <v>15.5</v>
      </c>
      <c r="G22" s="114">
        <v>3.5</v>
      </c>
      <c r="H22" s="115"/>
      <c r="M22" s="8">
        <f t="shared" si="1"/>
        <v>1</v>
      </c>
    </row>
    <row r="23" spans="2:13">
      <c r="B23" s="106">
        <f t="shared" si="0"/>
        <v>20</v>
      </c>
      <c r="C23" s="107" t="s">
        <v>186</v>
      </c>
      <c r="D23" s="107" t="s">
        <v>186</v>
      </c>
      <c r="E23" s="140">
        <v>1931</v>
      </c>
      <c r="F23" s="120">
        <v>15.5</v>
      </c>
      <c r="G23" s="114">
        <v>3.5</v>
      </c>
      <c r="H23" s="115"/>
    </row>
    <row r="24" spans="2:13">
      <c r="B24" s="106">
        <f t="shared" si="0"/>
        <v>21</v>
      </c>
      <c r="C24" s="107" t="s">
        <v>80</v>
      </c>
      <c r="D24" s="107" t="s">
        <v>80</v>
      </c>
      <c r="E24" s="138">
        <v>1864</v>
      </c>
      <c r="F24" s="120">
        <v>15</v>
      </c>
      <c r="G24" s="114">
        <v>3</v>
      </c>
      <c r="H24" s="113"/>
      <c r="M24" s="8">
        <f t="shared" ref="M24:M55" si="2">COUNTIF($D$4:$D$101,D24)</f>
        <v>1</v>
      </c>
    </row>
    <row r="25" spans="2:13">
      <c r="B25" s="106">
        <f t="shared" si="0"/>
        <v>22</v>
      </c>
      <c r="C25" s="107" t="s">
        <v>81</v>
      </c>
      <c r="D25" s="107" t="s">
        <v>81</v>
      </c>
      <c r="E25" s="140">
        <v>13003</v>
      </c>
      <c r="F25" s="120">
        <v>104.5</v>
      </c>
      <c r="G25" s="114">
        <v>21</v>
      </c>
      <c r="H25" s="115"/>
      <c r="M25" s="8">
        <f t="shared" si="2"/>
        <v>1</v>
      </c>
    </row>
    <row r="26" spans="2:13">
      <c r="B26" s="106">
        <f t="shared" si="0"/>
        <v>23</v>
      </c>
      <c r="C26" s="107" t="s">
        <v>82</v>
      </c>
      <c r="D26" s="107" t="s">
        <v>82</v>
      </c>
      <c r="E26" s="138">
        <v>5365</v>
      </c>
      <c r="F26" s="120">
        <v>43</v>
      </c>
      <c r="G26" s="114">
        <v>9</v>
      </c>
      <c r="H26" s="113"/>
      <c r="M26" s="8">
        <f t="shared" si="2"/>
        <v>1</v>
      </c>
    </row>
    <row r="27" spans="2:13">
      <c r="B27" s="106">
        <f t="shared" si="0"/>
        <v>24</v>
      </c>
      <c r="C27" s="107" t="s">
        <v>83</v>
      </c>
      <c r="D27" s="107" t="s">
        <v>83</v>
      </c>
      <c r="E27" s="140">
        <v>1151</v>
      </c>
      <c r="F27" s="120">
        <v>9.5</v>
      </c>
      <c r="G27" s="114">
        <v>2</v>
      </c>
      <c r="H27" s="115"/>
      <c r="M27" s="8">
        <f t="shared" si="2"/>
        <v>1</v>
      </c>
    </row>
    <row r="28" spans="2:13">
      <c r="B28" s="106">
        <f t="shared" si="0"/>
        <v>25</v>
      </c>
      <c r="C28" s="107" t="s">
        <v>84</v>
      </c>
      <c r="D28" s="107" t="s">
        <v>84</v>
      </c>
      <c r="E28" s="138">
        <v>10513</v>
      </c>
      <c r="F28" s="120">
        <v>84.5</v>
      </c>
      <c r="G28" s="114">
        <v>17</v>
      </c>
      <c r="H28" s="113"/>
      <c r="M28" s="8">
        <f t="shared" si="2"/>
        <v>1</v>
      </c>
    </row>
    <row r="29" spans="2:13">
      <c r="B29" s="106">
        <f t="shared" si="0"/>
        <v>26</v>
      </c>
      <c r="C29" s="107" t="s">
        <v>85</v>
      </c>
      <c r="D29" s="107" t="s">
        <v>85</v>
      </c>
      <c r="E29" s="140">
        <v>2103</v>
      </c>
      <c r="F29" s="120">
        <v>17</v>
      </c>
      <c r="G29" s="114">
        <v>3.5</v>
      </c>
      <c r="H29" s="115"/>
      <c r="M29" s="8">
        <f t="shared" si="2"/>
        <v>1</v>
      </c>
    </row>
    <row r="30" spans="2:13">
      <c r="B30" s="106">
        <f t="shared" si="0"/>
        <v>27</v>
      </c>
      <c r="C30" s="107" t="s">
        <v>86</v>
      </c>
      <c r="D30" s="107" t="s">
        <v>86</v>
      </c>
      <c r="E30" s="138">
        <v>14089</v>
      </c>
      <c r="F30" s="120">
        <v>113</v>
      </c>
      <c r="G30" s="114">
        <v>23</v>
      </c>
      <c r="H30" s="113"/>
      <c r="M30" s="8">
        <f t="shared" si="2"/>
        <v>1</v>
      </c>
    </row>
    <row r="31" spans="2:13">
      <c r="B31" s="106">
        <f t="shared" si="0"/>
        <v>28</v>
      </c>
      <c r="C31" s="107" t="s">
        <v>87</v>
      </c>
      <c r="D31" s="107" t="s">
        <v>87</v>
      </c>
      <c r="E31" s="140">
        <v>2713</v>
      </c>
      <c r="F31" s="120">
        <v>22</v>
      </c>
      <c r="G31" s="114">
        <v>4.5</v>
      </c>
      <c r="H31" s="115"/>
      <c r="M31" s="8">
        <f t="shared" si="2"/>
        <v>1</v>
      </c>
    </row>
    <row r="32" spans="2:13">
      <c r="B32" s="106">
        <f t="shared" si="0"/>
        <v>29</v>
      </c>
      <c r="C32" s="107" t="s">
        <v>88</v>
      </c>
      <c r="D32" s="107" t="s">
        <v>88</v>
      </c>
      <c r="E32" s="138">
        <v>1122</v>
      </c>
      <c r="F32" s="120">
        <v>9</v>
      </c>
      <c r="G32" s="114">
        <v>2</v>
      </c>
      <c r="H32" s="113"/>
      <c r="M32" s="8">
        <f t="shared" si="2"/>
        <v>1</v>
      </c>
    </row>
    <row r="33" spans="2:13">
      <c r="B33" s="106">
        <f t="shared" si="0"/>
        <v>30</v>
      </c>
      <c r="C33" s="107" t="s">
        <v>89</v>
      </c>
      <c r="D33" s="107" t="s">
        <v>89</v>
      </c>
      <c r="E33" s="140">
        <v>1640</v>
      </c>
      <c r="F33" s="120">
        <v>13.5</v>
      </c>
      <c r="G33" s="114">
        <v>3</v>
      </c>
      <c r="H33" s="115"/>
      <c r="M33" s="8">
        <f t="shared" si="2"/>
        <v>1</v>
      </c>
    </row>
    <row r="34" spans="2:13">
      <c r="B34" s="106">
        <f t="shared" si="0"/>
        <v>31</v>
      </c>
      <c r="C34" s="107" t="s">
        <v>90</v>
      </c>
      <c r="D34" s="107" t="s">
        <v>90</v>
      </c>
      <c r="E34" s="138">
        <v>1315</v>
      </c>
      <c r="F34" s="120">
        <v>11</v>
      </c>
      <c r="G34" s="114">
        <v>2.5</v>
      </c>
      <c r="H34" s="113"/>
      <c r="M34" s="8">
        <f t="shared" si="2"/>
        <v>1</v>
      </c>
    </row>
    <row r="35" spans="2:13">
      <c r="B35" s="106">
        <f t="shared" si="0"/>
        <v>32</v>
      </c>
      <c r="C35" s="107" t="s">
        <v>91</v>
      </c>
      <c r="D35" s="107" t="s">
        <v>91</v>
      </c>
      <c r="E35" s="140">
        <v>2135</v>
      </c>
      <c r="F35" s="120">
        <v>17.5</v>
      </c>
      <c r="G35" s="114">
        <v>3.5</v>
      </c>
      <c r="H35" s="115"/>
      <c r="M35" s="8">
        <f t="shared" si="2"/>
        <v>1</v>
      </c>
    </row>
    <row r="36" spans="2:13">
      <c r="B36" s="106">
        <f t="shared" si="0"/>
        <v>33</v>
      </c>
      <c r="C36" s="107" t="s">
        <v>92</v>
      </c>
      <c r="D36" s="107" t="s">
        <v>92</v>
      </c>
      <c r="E36" s="138">
        <v>1433</v>
      </c>
      <c r="F36" s="120">
        <v>11.5</v>
      </c>
      <c r="G36" s="114">
        <v>2.5</v>
      </c>
      <c r="H36" s="113"/>
      <c r="M36" s="8">
        <f t="shared" si="2"/>
        <v>1</v>
      </c>
    </row>
    <row r="37" spans="2:13">
      <c r="B37" s="106">
        <f t="shared" si="0"/>
        <v>34</v>
      </c>
      <c r="C37" s="107" t="s">
        <v>93</v>
      </c>
      <c r="D37" s="107" t="s">
        <v>93</v>
      </c>
      <c r="E37" s="140">
        <v>4613</v>
      </c>
      <c r="F37" s="120">
        <v>37</v>
      </c>
      <c r="G37" s="114">
        <v>7.5</v>
      </c>
      <c r="H37" s="115"/>
      <c r="M37" s="8">
        <f t="shared" si="2"/>
        <v>1</v>
      </c>
    </row>
    <row r="38" spans="2:13">
      <c r="B38" s="106">
        <f t="shared" si="0"/>
        <v>35</v>
      </c>
      <c r="C38" s="107" t="s">
        <v>94</v>
      </c>
      <c r="D38" s="107" t="s">
        <v>94</v>
      </c>
      <c r="E38" s="138">
        <v>1304</v>
      </c>
      <c r="F38" s="120">
        <v>10.5</v>
      </c>
      <c r="G38" s="114">
        <v>2.5</v>
      </c>
      <c r="H38" s="113"/>
      <c r="M38" s="8">
        <f t="shared" si="2"/>
        <v>1</v>
      </c>
    </row>
    <row r="39" spans="2:13">
      <c r="B39" s="106">
        <f t="shared" si="0"/>
        <v>36</v>
      </c>
      <c r="C39" s="107" t="s">
        <v>95</v>
      </c>
      <c r="D39" s="107" t="s">
        <v>95</v>
      </c>
      <c r="E39" s="140">
        <v>5840</v>
      </c>
      <c r="F39" s="120">
        <v>47</v>
      </c>
      <c r="G39" s="114">
        <v>9.5</v>
      </c>
      <c r="H39" s="115"/>
      <c r="M39" s="8">
        <f t="shared" si="2"/>
        <v>1</v>
      </c>
    </row>
    <row r="40" spans="2:13">
      <c r="B40" s="106">
        <f t="shared" si="0"/>
        <v>37</v>
      </c>
      <c r="C40" s="107" t="s">
        <v>96</v>
      </c>
      <c r="D40" s="107" t="s">
        <v>96</v>
      </c>
      <c r="E40" s="138">
        <v>1856</v>
      </c>
      <c r="F40" s="120">
        <v>15</v>
      </c>
      <c r="G40" s="114">
        <v>3</v>
      </c>
      <c r="H40" s="113"/>
      <c r="M40" s="8">
        <f t="shared" si="2"/>
        <v>1</v>
      </c>
    </row>
    <row r="41" spans="2:13">
      <c r="B41" s="106">
        <f t="shared" si="0"/>
        <v>38</v>
      </c>
      <c r="C41" s="107" t="s">
        <v>97</v>
      </c>
      <c r="D41" s="107" t="s">
        <v>97</v>
      </c>
      <c r="E41" s="140">
        <v>5586</v>
      </c>
      <c r="F41" s="120">
        <v>45</v>
      </c>
      <c r="G41" s="114">
        <v>9</v>
      </c>
      <c r="H41" s="115"/>
      <c r="M41" s="8">
        <f t="shared" si="2"/>
        <v>1</v>
      </c>
    </row>
    <row r="42" spans="2:13">
      <c r="B42" s="106">
        <f t="shared" si="0"/>
        <v>39</v>
      </c>
      <c r="C42" s="107" t="s">
        <v>98</v>
      </c>
      <c r="D42" s="107" t="s">
        <v>98</v>
      </c>
      <c r="E42" s="138">
        <v>1868</v>
      </c>
      <c r="F42" s="120">
        <v>15</v>
      </c>
      <c r="G42" s="114">
        <v>3</v>
      </c>
      <c r="H42" s="113"/>
      <c r="M42" s="8">
        <f t="shared" si="2"/>
        <v>1</v>
      </c>
    </row>
    <row r="43" spans="2:13">
      <c r="B43" s="106">
        <f t="shared" si="0"/>
        <v>40</v>
      </c>
      <c r="C43" s="107" t="s">
        <v>99</v>
      </c>
      <c r="D43" s="107" t="s">
        <v>99</v>
      </c>
      <c r="E43" s="140">
        <v>5351</v>
      </c>
      <c r="F43" s="120">
        <v>43</v>
      </c>
      <c r="G43" s="114">
        <v>9</v>
      </c>
      <c r="H43" s="115"/>
      <c r="M43" s="8">
        <f t="shared" si="2"/>
        <v>1</v>
      </c>
    </row>
    <row r="44" spans="2:13">
      <c r="B44" s="106">
        <f t="shared" si="0"/>
        <v>41</v>
      </c>
      <c r="C44" s="107" t="s">
        <v>100</v>
      </c>
      <c r="D44" s="107" t="s">
        <v>100</v>
      </c>
      <c r="E44" s="138">
        <v>3978</v>
      </c>
      <c r="F44" s="120">
        <v>32</v>
      </c>
      <c r="G44" s="114">
        <v>6.5</v>
      </c>
      <c r="H44" s="113"/>
      <c r="M44" s="8">
        <f t="shared" si="2"/>
        <v>1</v>
      </c>
    </row>
    <row r="45" spans="2:13">
      <c r="B45" s="106">
        <f t="shared" si="0"/>
        <v>42</v>
      </c>
      <c r="C45" s="107" t="s">
        <v>101</v>
      </c>
      <c r="D45" s="107" t="s">
        <v>101</v>
      </c>
      <c r="E45" s="140">
        <v>144</v>
      </c>
      <c r="F45" s="120">
        <v>1.5</v>
      </c>
      <c r="G45" s="114">
        <v>0.30000000000000004</v>
      </c>
      <c r="H45" s="115"/>
      <c r="M45" s="8">
        <f t="shared" si="2"/>
        <v>1</v>
      </c>
    </row>
    <row r="46" spans="2:13">
      <c r="B46" s="106">
        <f t="shared" si="0"/>
        <v>43</v>
      </c>
      <c r="C46" s="107" t="s">
        <v>102</v>
      </c>
      <c r="D46" s="107" t="s">
        <v>102</v>
      </c>
      <c r="E46" s="138">
        <v>2480</v>
      </c>
      <c r="F46" s="120">
        <v>20</v>
      </c>
      <c r="G46" s="114">
        <v>4</v>
      </c>
      <c r="H46" s="113"/>
      <c r="M46" s="8">
        <f t="shared" si="2"/>
        <v>1</v>
      </c>
    </row>
    <row r="47" spans="2:13">
      <c r="B47" s="106">
        <f t="shared" si="0"/>
        <v>44</v>
      </c>
      <c r="C47" s="107" t="s">
        <v>103</v>
      </c>
      <c r="D47" s="107" t="s">
        <v>103</v>
      </c>
      <c r="E47" s="140">
        <v>4603</v>
      </c>
      <c r="F47" s="120">
        <v>37</v>
      </c>
      <c r="G47" s="114">
        <v>7.5</v>
      </c>
      <c r="H47" s="115"/>
      <c r="M47" s="8">
        <f t="shared" si="2"/>
        <v>1</v>
      </c>
    </row>
    <row r="48" spans="2:13">
      <c r="B48" s="106">
        <f t="shared" si="0"/>
        <v>45</v>
      </c>
      <c r="C48" s="107" t="s">
        <v>104</v>
      </c>
      <c r="D48" s="107" t="s">
        <v>104</v>
      </c>
      <c r="E48" s="138">
        <v>1717</v>
      </c>
      <c r="F48" s="120">
        <v>14</v>
      </c>
      <c r="G48" s="114">
        <v>3</v>
      </c>
      <c r="H48" s="113"/>
      <c r="M48" s="8">
        <f t="shared" si="2"/>
        <v>1</v>
      </c>
    </row>
    <row r="49" spans="2:13">
      <c r="B49" s="106">
        <f t="shared" si="0"/>
        <v>46</v>
      </c>
      <c r="C49" s="107" t="s">
        <v>105</v>
      </c>
      <c r="D49" s="107" t="s">
        <v>105</v>
      </c>
      <c r="E49" s="140">
        <v>2747</v>
      </c>
      <c r="F49" s="120">
        <v>22</v>
      </c>
      <c r="G49" s="114">
        <v>4.5</v>
      </c>
      <c r="H49" s="115"/>
      <c r="M49" s="8">
        <f t="shared" si="2"/>
        <v>1</v>
      </c>
    </row>
    <row r="50" spans="2:13">
      <c r="B50" s="106">
        <f t="shared" si="0"/>
        <v>47</v>
      </c>
      <c r="C50" s="107" t="s">
        <v>106</v>
      </c>
      <c r="D50" s="107" t="s">
        <v>106</v>
      </c>
      <c r="E50" s="138">
        <v>2281</v>
      </c>
      <c r="F50" s="120">
        <v>18.5</v>
      </c>
      <c r="G50" s="114">
        <v>4</v>
      </c>
      <c r="H50" s="113"/>
      <c r="M50" s="8">
        <f t="shared" si="2"/>
        <v>1</v>
      </c>
    </row>
    <row r="51" spans="2:13">
      <c r="B51" s="106">
        <f t="shared" si="0"/>
        <v>48</v>
      </c>
      <c r="C51" s="107" t="s">
        <v>107</v>
      </c>
      <c r="D51" s="107" t="s">
        <v>107</v>
      </c>
      <c r="E51" s="140">
        <v>3699</v>
      </c>
      <c r="F51" s="120">
        <v>30</v>
      </c>
      <c r="G51" s="114">
        <v>6</v>
      </c>
      <c r="H51" s="115"/>
      <c r="M51" s="8">
        <f t="shared" si="2"/>
        <v>1</v>
      </c>
    </row>
    <row r="52" spans="2:13">
      <c r="B52" s="106">
        <f t="shared" si="0"/>
        <v>49</v>
      </c>
      <c r="C52" s="107" t="s">
        <v>108</v>
      </c>
      <c r="D52" s="107" t="s">
        <v>108</v>
      </c>
      <c r="E52" s="138">
        <v>1858</v>
      </c>
      <c r="F52" s="120">
        <v>15</v>
      </c>
      <c r="G52" s="114">
        <v>3</v>
      </c>
      <c r="H52" s="113"/>
      <c r="M52" s="8">
        <f t="shared" si="2"/>
        <v>1</v>
      </c>
    </row>
    <row r="53" spans="2:13">
      <c r="B53" s="106">
        <f t="shared" si="0"/>
        <v>50</v>
      </c>
      <c r="C53" s="107" t="s">
        <v>109</v>
      </c>
      <c r="D53" s="107" t="s">
        <v>109</v>
      </c>
      <c r="E53" s="140">
        <v>5998</v>
      </c>
      <c r="F53" s="120">
        <v>48</v>
      </c>
      <c r="G53" s="114">
        <v>10</v>
      </c>
      <c r="H53" s="115"/>
      <c r="M53" s="8">
        <f t="shared" si="2"/>
        <v>1</v>
      </c>
    </row>
    <row r="54" spans="2:13">
      <c r="B54" s="106">
        <f t="shared" si="0"/>
        <v>51</v>
      </c>
      <c r="C54" s="107" t="s">
        <v>110</v>
      </c>
      <c r="D54" s="107" t="s">
        <v>110</v>
      </c>
      <c r="E54" s="138">
        <v>1854</v>
      </c>
      <c r="F54" s="120">
        <v>15</v>
      </c>
      <c r="G54" s="114">
        <v>3</v>
      </c>
      <c r="H54" s="113"/>
      <c r="M54" s="8">
        <f t="shared" si="2"/>
        <v>1</v>
      </c>
    </row>
    <row r="55" spans="2:13">
      <c r="B55" s="106">
        <f t="shared" si="0"/>
        <v>52</v>
      </c>
      <c r="C55" s="107" t="s">
        <v>150</v>
      </c>
      <c r="D55" s="107" t="s">
        <v>150</v>
      </c>
      <c r="E55" s="138">
        <v>2146</v>
      </c>
      <c r="F55" s="120">
        <v>17.5</v>
      </c>
      <c r="G55" s="114">
        <v>3.5</v>
      </c>
      <c r="H55" s="113"/>
      <c r="M55" s="8">
        <f t="shared" si="2"/>
        <v>1</v>
      </c>
    </row>
    <row r="56" spans="2:13">
      <c r="B56" s="106">
        <f t="shared" si="0"/>
        <v>53</v>
      </c>
      <c r="C56" s="107" t="s">
        <v>151</v>
      </c>
      <c r="D56" s="107" t="s">
        <v>151</v>
      </c>
      <c r="E56" s="138">
        <v>2146</v>
      </c>
      <c r="F56" s="120">
        <v>17.5</v>
      </c>
      <c r="G56" s="114">
        <v>3.5</v>
      </c>
      <c r="H56" s="113"/>
      <c r="M56" s="8">
        <f t="shared" ref="M56:M87" si="3">COUNTIF($D$4:$D$101,D56)</f>
        <v>1</v>
      </c>
    </row>
    <row r="57" spans="2:13">
      <c r="B57" s="106">
        <f t="shared" si="0"/>
        <v>54</v>
      </c>
      <c r="C57" s="107" t="s">
        <v>152</v>
      </c>
      <c r="D57" s="107" t="s">
        <v>152</v>
      </c>
      <c r="E57" s="140">
        <v>2103</v>
      </c>
      <c r="F57" s="120">
        <v>17</v>
      </c>
      <c r="G57" s="114">
        <v>3.5</v>
      </c>
      <c r="H57" s="113"/>
      <c r="M57" s="8">
        <f t="shared" si="3"/>
        <v>1</v>
      </c>
    </row>
    <row r="58" spans="2:13">
      <c r="B58" s="106">
        <f t="shared" si="0"/>
        <v>55</v>
      </c>
      <c r="C58" s="107" t="s">
        <v>153</v>
      </c>
      <c r="D58" s="107" t="s">
        <v>153</v>
      </c>
      <c r="E58" s="140">
        <v>2103</v>
      </c>
      <c r="F58" s="120">
        <v>17</v>
      </c>
      <c r="G58" s="114">
        <v>3.5</v>
      </c>
      <c r="H58" s="113"/>
      <c r="M58" s="8">
        <f t="shared" si="3"/>
        <v>1</v>
      </c>
    </row>
    <row r="59" spans="2:13">
      <c r="B59" s="106">
        <f t="shared" si="0"/>
        <v>56</v>
      </c>
      <c r="C59" s="107" t="s">
        <v>154</v>
      </c>
      <c r="D59" s="107" t="s">
        <v>154</v>
      </c>
      <c r="E59" s="140">
        <v>1974</v>
      </c>
      <c r="F59" s="120">
        <v>16</v>
      </c>
      <c r="G59" s="114">
        <v>3.5</v>
      </c>
      <c r="H59" s="113"/>
      <c r="M59" s="8">
        <f t="shared" si="3"/>
        <v>1</v>
      </c>
    </row>
    <row r="60" spans="2:13">
      <c r="B60" s="106">
        <f t="shared" si="0"/>
        <v>57</v>
      </c>
      <c r="C60" s="107" t="s">
        <v>155</v>
      </c>
      <c r="D60" s="107" t="s">
        <v>155</v>
      </c>
      <c r="E60" s="140">
        <v>5154</v>
      </c>
      <c r="F60" s="120">
        <v>41.5</v>
      </c>
      <c r="G60" s="114">
        <v>8.5</v>
      </c>
      <c r="H60" s="113"/>
      <c r="M60" s="8">
        <f t="shared" si="3"/>
        <v>1</v>
      </c>
    </row>
    <row r="61" spans="2:13">
      <c r="B61" s="106">
        <f t="shared" si="0"/>
        <v>58</v>
      </c>
      <c r="C61" s="107" t="s">
        <v>111</v>
      </c>
      <c r="D61" s="107" t="s">
        <v>111</v>
      </c>
      <c r="E61" s="138">
        <v>1977</v>
      </c>
      <c r="F61" s="120">
        <v>16</v>
      </c>
      <c r="G61" s="114">
        <v>3.5</v>
      </c>
      <c r="H61" s="113"/>
      <c r="M61" s="8">
        <f t="shared" si="3"/>
        <v>1</v>
      </c>
    </row>
    <row r="62" spans="2:13">
      <c r="B62" s="106">
        <f t="shared" si="0"/>
        <v>59</v>
      </c>
      <c r="C62" s="107" t="s">
        <v>112</v>
      </c>
      <c r="D62" s="107" t="s">
        <v>112</v>
      </c>
      <c r="E62" s="138">
        <v>1215</v>
      </c>
      <c r="F62" s="120">
        <v>10</v>
      </c>
      <c r="G62" s="114">
        <v>2</v>
      </c>
      <c r="H62" s="113"/>
      <c r="M62" s="8">
        <f t="shared" si="3"/>
        <v>1</v>
      </c>
    </row>
    <row r="63" spans="2:13">
      <c r="B63" s="106">
        <f t="shared" si="0"/>
        <v>60</v>
      </c>
      <c r="C63" s="107" t="s">
        <v>113</v>
      </c>
      <c r="D63" s="107" t="s">
        <v>113</v>
      </c>
      <c r="E63" s="138">
        <v>1483</v>
      </c>
      <c r="F63" s="120">
        <v>12</v>
      </c>
      <c r="G63" s="114">
        <v>2.5</v>
      </c>
      <c r="H63" s="113"/>
      <c r="M63" s="8">
        <f t="shared" si="3"/>
        <v>1</v>
      </c>
    </row>
    <row r="64" spans="2:13">
      <c r="B64" s="106">
        <f t="shared" si="0"/>
        <v>61</v>
      </c>
      <c r="C64" s="107" t="s">
        <v>114</v>
      </c>
      <c r="D64" s="107" t="s">
        <v>114</v>
      </c>
      <c r="E64" s="138">
        <v>4711</v>
      </c>
      <c r="F64" s="120">
        <v>38</v>
      </c>
      <c r="G64" s="114">
        <v>8</v>
      </c>
      <c r="H64" s="113"/>
      <c r="M64" s="8">
        <f t="shared" si="3"/>
        <v>1</v>
      </c>
    </row>
    <row r="65" spans="2:13">
      <c r="B65" s="106">
        <f t="shared" si="0"/>
        <v>62</v>
      </c>
      <c r="C65" s="107" t="s">
        <v>115</v>
      </c>
      <c r="D65" s="107" t="s">
        <v>115</v>
      </c>
      <c r="E65" s="138">
        <v>1594</v>
      </c>
      <c r="F65" s="120">
        <v>13</v>
      </c>
      <c r="G65" s="114">
        <v>3</v>
      </c>
      <c r="H65" s="113"/>
      <c r="M65" s="8">
        <f t="shared" si="3"/>
        <v>1</v>
      </c>
    </row>
    <row r="66" spans="2:13">
      <c r="B66" s="106">
        <f t="shared" si="0"/>
        <v>63</v>
      </c>
      <c r="C66" s="107" t="s">
        <v>116</v>
      </c>
      <c r="D66" s="107" t="s">
        <v>116</v>
      </c>
      <c r="E66" s="138">
        <v>1540</v>
      </c>
      <c r="F66" s="120">
        <v>12.5</v>
      </c>
      <c r="G66" s="114">
        <v>2.5</v>
      </c>
      <c r="H66" s="113"/>
      <c r="M66" s="8">
        <f t="shared" si="3"/>
        <v>1</v>
      </c>
    </row>
    <row r="67" spans="2:13">
      <c r="B67" s="106">
        <f t="shared" si="0"/>
        <v>64</v>
      </c>
      <c r="C67" s="107" t="s">
        <v>117</v>
      </c>
      <c r="D67" s="107" t="s">
        <v>117</v>
      </c>
      <c r="E67" s="138">
        <v>8146</v>
      </c>
      <c r="F67" s="120">
        <v>65.5</v>
      </c>
      <c r="G67" s="114">
        <v>13.5</v>
      </c>
      <c r="H67" s="113"/>
      <c r="M67" s="8">
        <f t="shared" si="3"/>
        <v>1</v>
      </c>
    </row>
    <row r="68" spans="2:13">
      <c r="B68" s="106">
        <f t="shared" ref="B68:B100" si="4">ROW() - 3</f>
        <v>65</v>
      </c>
      <c r="C68" s="107" t="s">
        <v>118</v>
      </c>
      <c r="D68" s="107" t="s">
        <v>118</v>
      </c>
      <c r="E68" s="138">
        <v>1395</v>
      </c>
      <c r="F68" s="120">
        <v>11.5</v>
      </c>
      <c r="G68" s="114">
        <v>2.5</v>
      </c>
      <c r="H68" s="113"/>
      <c r="M68" s="8">
        <f t="shared" si="3"/>
        <v>1</v>
      </c>
    </row>
    <row r="69" spans="2:13">
      <c r="B69" s="106">
        <f t="shared" si="4"/>
        <v>66</v>
      </c>
      <c r="C69" s="107" t="s">
        <v>119</v>
      </c>
      <c r="D69" s="107" t="s">
        <v>119</v>
      </c>
      <c r="E69" s="138">
        <v>2146</v>
      </c>
      <c r="F69" s="120">
        <v>17.5</v>
      </c>
      <c r="G69" s="114">
        <v>3.5</v>
      </c>
      <c r="H69" s="113"/>
      <c r="M69" s="8">
        <f t="shared" si="3"/>
        <v>1</v>
      </c>
    </row>
    <row r="70" spans="2:13">
      <c r="B70" s="106">
        <f t="shared" si="4"/>
        <v>67</v>
      </c>
      <c r="C70" s="107" t="s">
        <v>120</v>
      </c>
      <c r="D70" s="107" t="s">
        <v>120</v>
      </c>
      <c r="E70" s="138">
        <v>719</v>
      </c>
      <c r="F70" s="120">
        <v>6</v>
      </c>
      <c r="G70" s="114">
        <v>1.5</v>
      </c>
      <c r="H70" s="113"/>
      <c r="M70" s="8">
        <f t="shared" si="3"/>
        <v>1</v>
      </c>
    </row>
    <row r="71" spans="2:13">
      <c r="B71" s="106">
        <f t="shared" si="4"/>
        <v>68</v>
      </c>
      <c r="C71" s="107" t="s">
        <v>121</v>
      </c>
      <c r="D71" s="107" t="s">
        <v>121</v>
      </c>
      <c r="E71" s="138">
        <v>2167</v>
      </c>
      <c r="F71" s="120">
        <v>17.5</v>
      </c>
      <c r="G71" s="114">
        <v>3.5</v>
      </c>
      <c r="H71" s="113"/>
      <c r="M71" s="8">
        <f t="shared" si="3"/>
        <v>1</v>
      </c>
    </row>
    <row r="72" spans="2:13">
      <c r="B72" s="106">
        <f t="shared" si="4"/>
        <v>69</v>
      </c>
      <c r="C72" s="107" t="s">
        <v>122</v>
      </c>
      <c r="D72" s="107" t="s">
        <v>122</v>
      </c>
      <c r="E72" s="138">
        <v>2735</v>
      </c>
      <c r="F72" s="120">
        <v>22</v>
      </c>
      <c r="G72" s="114">
        <v>4.5</v>
      </c>
      <c r="H72" s="113"/>
      <c r="M72" s="8">
        <f t="shared" si="3"/>
        <v>1</v>
      </c>
    </row>
    <row r="73" spans="2:13">
      <c r="B73" s="106">
        <f t="shared" si="4"/>
        <v>70</v>
      </c>
      <c r="C73" s="107" t="s">
        <v>123</v>
      </c>
      <c r="D73" s="107" t="s">
        <v>123</v>
      </c>
      <c r="E73" s="138">
        <v>1968</v>
      </c>
      <c r="F73" s="120">
        <v>16</v>
      </c>
      <c r="G73" s="114">
        <v>3.5</v>
      </c>
      <c r="H73" s="113"/>
      <c r="M73" s="8">
        <f t="shared" si="3"/>
        <v>1</v>
      </c>
    </row>
    <row r="74" spans="2:13">
      <c r="B74" s="106">
        <f t="shared" si="4"/>
        <v>71</v>
      </c>
      <c r="C74" s="107" t="s">
        <v>124</v>
      </c>
      <c r="D74" s="107" t="s">
        <v>124</v>
      </c>
      <c r="E74" s="138">
        <v>2059</v>
      </c>
      <c r="F74" s="120">
        <v>16.5</v>
      </c>
      <c r="G74" s="114">
        <v>3.5</v>
      </c>
      <c r="H74" s="113"/>
      <c r="M74" s="8">
        <f t="shared" si="3"/>
        <v>1</v>
      </c>
    </row>
    <row r="75" spans="2:13">
      <c r="B75" s="106">
        <f t="shared" si="4"/>
        <v>72</v>
      </c>
      <c r="C75" s="107" t="s">
        <v>125</v>
      </c>
      <c r="D75" s="107" t="s">
        <v>125</v>
      </c>
      <c r="E75" s="138">
        <v>690</v>
      </c>
      <c r="F75" s="120">
        <v>6</v>
      </c>
      <c r="G75" s="114">
        <v>1.5</v>
      </c>
      <c r="H75" s="113"/>
      <c r="M75" s="8">
        <f t="shared" si="3"/>
        <v>1</v>
      </c>
    </row>
    <row r="76" spans="2:13">
      <c r="B76" s="106">
        <f t="shared" si="4"/>
        <v>73</v>
      </c>
      <c r="C76" s="107" t="s">
        <v>126</v>
      </c>
      <c r="D76" s="107" t="s">
        <v>126</v>
      </c>
      <c r="E76" s="138">
        <v>704</v>
      </c>
      <c r="F76" s="120">
        <v>6</v>
      </c>
      <c r="G76" s="114">
        <v>1.5</v>
      </c>
      <c r="H76" s="113"/>
      <c r="M76" s="8">
        <f t="shared" si="3"/>
        <v>1</v>
      </c>
    </row>
    <row r="77" spans="2:13">
      <c r="B77" s="106">
        <f t="shared" si="4"/>
        <v>74</v>
      </c>
      <c r="C77" s="107" t="s">
        <v>127</v>
      </c>
      <c r="D77" s="107" t="s">
        <v>127</v>
      </c>
      <c r="E77" s="138">
        <v>1798</v>
      </c>
      <c r="F77" s="120">
        <v>14.5</v>
      </c>
      <c r="G77" s="114">
        <v>3</v>
      </c>
      <c r="H77" s="113"/>
      <c r="M77" s="8">
        <f t="shared" si="3"/>
        <v>1</v>
      </c>
    </row>
    <row r="78" spans="2:13">
      <c r="B78" s="106">
        <f t="shared" si="4"/>
        <v>75</v>
      </c>
      <c r="C78" s="107" t="s">
        <v>128</v>
      </c>
      <c r="D78" s="107" t="s">
        <v>128</v>
      </c>
      <c r="E78" s="138">
        <v>1052</v>
      </c>
      <c r="F78" s="120">
        <v>8.5</v>
      </c>
      <c r="G78" s="114">
        <v>2</v>
      </c>
      <c r="H78" s="113"/>
      <c r="M78" s="8">
        <f t="shared" si="3"/>
        <v>1</v>
      </c>
    </row>
    <row r="79" spans="2:13">
      <c r="B79" s="106">
        <f t="shared" si="4"/>
        <v>76</v>
      </c>
      <c r="C79" s="107" t="s">
        <v>129</v>
      </c>
      <c r="D79" s="107" t="s">
        <v>129</v>
      </c>
      <c r="E79" s="138">
        <v>1595</v>
      </c>
      <c r="F79" s="120">
        <v>13</v>
      </c>
      <c r="G79" s="114">
        <v>3</v>
      </c>
      <c r="H79" s="113"/>
      <c r="M79" s="8">
        <f t="shared" si="3"/>
        <v>1</v>
      </c>
    </row>
    <row r="80" spans="2:13">
      <c r="B80" s="106">
        <f t="shared" si="4"/>
        <v>77</v>
      </c>
      <c r="C80" s="107" t="s">
        <v>130</v>
      </c>
      <c r="D80" s="107" t="s">
        <v>130</v>
      </c>
      <c r="E80" s="138">
        <v>694</v>
      </c>
      <c r="F80" s="120">
        <v>6</v>
      </c>
      <c r="G80" s="114">
        <v>1.5</v>
      </c>
      <c r="H80" s="113"/>
      <c r="M80" s="8">
        <f t="shared" si="3"/>
        <v>1</v>
      </c>
    </row>
    <row r="81" spans="2:13">
      <c r="B81" s="106">
        <f t="shared" si="4"/>
        <v>78</v>
      </c>
      <c r="C81" s="107" t="s">
        <v>131</v>
      </c>
      <c r="D81" s="107" t="s">
        <v>131</v>
      </c>
      <c r="E81" s="138">
        <v>1593</v>
      </c>
      <c r="F81" s="120">
        <v>13</v>
      </c>
      <c r="G81" s="114">
        <v>3</v>
      </c>
      <c r="H81" s="113"/>
      <c r="M81" s="8">
        <f t="shared" si="3"/>
        <v>1</v>
      </c>
    </row>
    <row r="82" spans="2:13">
      <c r="B82" s="106">
        <f t="shared" si="4"/>
        <v>79</v>
      </c>
      <c r="C82" s="107" t="s">
        <v>132</v>
      </c>
      <c r="D82" s="107" t="s">
        <v>132</v>
      </c>
      <c r="E82" s="138">
        <v>687</v>
      </c>
      <c r="F82" s="120">
        <v>5.5</v>
      </c>
      <c r="G82" s="114">
        <v>1.5</v>
      </c>
      <c r="H82" s="113"/>
      <c r="M82" s="8">
        <f t="shared" si="3"/>
        <v>1</v>
      </c>
    </row>
    <row r="83" spans="2:13">
      <c r="B83" s="106">
        <f t="shared" si="4"/>
        <v>80</v>
      </c>
      <c r="C83" s="107" t="s">
        <v>133</v>
      </c>
      <c r="D83" s="107" t="s">
        <v>133</v>
      </c>
      <c r="E83" s="138">
        <v>705</v>
      </c>
      <c r="F83" s="120">
        <v>6</v>
      </c>
      <c r="G83" s="114">
        <v>1.5</v>
      </c>
      <c r="H83" s="113"/>
      <c r="M83" s="8">
        <f t="shared" si="3"/>
        <v>1</v>
      </c>
    </row>
    <row r="84" spans="2:13">
      <c r="B84" s="106">
        <f t="shared" si="4"/>
        <v>81</v>
      </c>
      <c r="C84" s="107" t="s">
        <v>134</v>
      </c>
      <c r="D84" s="107" t="s">
        <v>134</v>
      </c>
      <c r="E84" s="138">
        <v>433</v>
      </c>
      <c r="F84" s="120">
        <v>3.5</v>
      </c>
      <c r="G84" s="114">
        <v>1</v>
      </c>
      <c r="H84" s="113"/>
      <c r="M84" s="8">
        <f t="shared" si="3"/>
        <v>1</v>
      </c>
    </row>
    <row r="85" spans="2:13">
      <c r="B85" s="106">
        <f t="shared" si="4"/>
        <v>82</v>
      </c>
      <c r="C85" s="107" t="s">
        <v>156</v>
      </c>
      <c r="D85" s="107" t="s">
        <v>156</v>
      </c>
      <c r="E85" s="138">
        <v>1595</v>
      </c>
      <c r="F85" s="120">
        <v>13</v>
      </c>
      <c r="G85" s="114">
        <v>3</v>
      </c>
      <c r="H85" s="113"/>
      <c r="M85" s="8">
        <f t="shared" si="3"/>
        <v>1</v>
      </c>
    </row>
    <row r="86" spans="2:13">
      <c r="B86" s="106">
        <f t="shared" si="4"/>
        <v>83</v>
      </c>
      <c r="C86" s="107" t="s">
        <v>157</v>
      </c>
      <c r="D86" s="107" t="s">
        <v>157</v>
      </c>
      <c r="E86" s="138">
        <v>1595</v>
      </c>
      <c r="F86" s="120">
        <v>13</v>
      </c>
      <c r="G86" s="114">
        <v>3</v>
      </c>
      <c r="H86" s="113"/>
      <c r="M86" s="8">
        <f t="shared" si="3"/>
        <v>1</v>
      </c>
    </row>
    <row r="87" spans="2:13">
      <c r="B87" s="106">
        <f t="shared" si="4"/>
        <v>84</v>
      </c>
      <c r="C87" s="107" t="s">
        <v>158</v>
      </c>
      <c r="D87" s="107" t="s">
        <v>158</v>
      </c>
      <c r="E87" s="138">
        <v>704</v>
      </c>
      <c r="F87" s="120">
        <v>6</v>
      </c>
      <c r="G87" s="114">
        <v>1.5</v>
      </c>
      <c r="H87" s="113"/>
      <c r="M87" s="8">
        <f t="shared" si="3"/>
        <v>1</v>
      </c>
    </row>
    <row r="88" spans="2:13">
      <c r="B88" s="106">
        <f t="shared" si="4"/>
        <v>85</v>
      </c>
      <c r="C88" s="107" t="s">
        <v>159</v>
      </c>
      <c r="D88" s="107" t="s">
        <v>159</v>
      </c>
      <c r="E88" s="138">
        <v>719</v>
      </c>
      <c r="F88" s="120">
        <v>6</v>
      </c>
      <c r="G88" s="114">
        <v>1.5</v>
      </c>
      <c r="H88" s="113"/>
      <c r="M88" s="8">
        <f t="shared" ref="M88:M101" si="5">COUNTIF($D$4:$D$101,D88)</f>
        <v>1</v>
      </c>
    </row>
    <row r="89" spans="2:13">
      <c r="B89" s="106">
        <f t="shared" si="4"/>
        <v>86</v>
      </c>
      <c r="C89" s="107" t="s">
        <v>160</v>
      </c>
      <c r="D89" s="107" t="s">
        <v>160</v>
      </c>
      <c r="E89" s="138">
        <v>5365</v>
      </c>
      <c r="F89" s="120">
        <v>43</v>
      </c>
      <c r="G89" s="114">
        <v>9</v>
      </c>
      <c r="H89" s="113"/>
      <c r="M89" s="8">
        <f t="shared" si="5"/>
        <v>1</v>
      </c>
    </row>
    <row r="90" spans="2:13">
      <c r="B90" s="106">
        <f t="shared" si="4"/>
        <v>87</v>
      </c>
      <c r="C90" s="107" t="s">
        <v>161</v>
      </c>
      <c r="D90" s="107" t="s">
        <v>161</v>
      </c>
      <c r="E90" s="138">
        <v>4311</v>
      </c>
      <c r="F90" s="120">
        <v>34.5</v>
      </c>
      <c r="G90" s="114">
        <v>7</v>
      </c>
      <c r="H90" s="113"/>
      <c r="M90" s="8">
        <f t="shared" si="5"/>
        <v>1</v>
      </c>
    </row>
    <row r="91" spans="2:13">
      <c r="B91" s="106">
        <f t="shared" si="4"/>
        <v>88</v>
      </c>
      <c r="C91" s="107" t="s">
        <v>162</v>
      </c>
      <c r="D91" s="107" t="s">
        <v>162</v>
      </c>
      <c r="E91" s="138">
        <v>1977</v>
      </c>
      <c r="F91" s="120">
        <v>16</v>
      </c>
      <c r="G91" s="114">
        <v>3.5</v>
      </c>
      <c r="H91" s="113"/>
      <c r="M91" s="8">
        <f t="shared" si="5"/>
        <v>1</v>
      </c>
    </row>
    <row r="92" spans="2:13">
      <c r="B92" s="106">
        <f t="shared" si="4"/>
        <v>89</v>
      </c>
      <c r="C92" s="107" t="s">
        <v>163</v>
      </c>
      <c r="D92" s="107" t="s">
        <v>163</v>
      </c>
      <c r="E92" s="138">
        <v>1977</v>
      </c>
      <c r="F92" s="120">
        <v>16</v>
      </c>
      <c r="G92" s="114">
        <v>3.5</v>
      </c>
      <c r="H92" s="113"/>
      <c r="M92" s="8">
        <f t="shared" si="5"/>
        <v>1</v>
      </c>
    </row>
    <row r="93" spans="2:13">
      <c r="B93" s="106">
        <f t="shared" si="4"/>
        <v>90</v>
      </c>
      <c r="C93" s="107" t="s">
        <v>164</v>
      </c>
      <c r="D93" s="107" t="s">
        <v>164</v>
      </c>
      <c r="E93" s="138">
        <v>1977</v>
      </c>
      <c r="F93" s="120">
        <v>16</v>
      </c>
      <c r="G93" s="114">
        <v>3.5</v>
      </c>
      <c r="H93" s="113"/>
      <c r="M93" s="8">
        <f t="shared" si="5"/>
        <v>1</v>
      </c>
    </row>
    <row r="94" spans="2:13">
      <c r="B94" s="106">
        <f t="shared" si="4"/>
        <v>91</v>
      </c>
      <c r="C94" s="121" t="s">
        <v>197</v>
      </c>
      <c r="D94" s="121" t="s">
        <v>197</v>
      </c>
      <c r="E94" s="138">
        <v>2956</v>
      </c>
      <c r="F94" s="120">
        <v>24</v>
      </c>
      <c r="G94" s="114">
        <v>5</v>
      </c>
      <c r="H94" s="113"/>
    </row>
    <row r="95" spans="2:13">
      <c r="B95" s="106">
        <f t="shared" si="4"/>
        <v>92</v>
      </c>
      <c r="C95" s="121" t="s">
        <v>198</v>
      </c>
      <c r="D95" s="121" t="s">
        <v>198</v>
      </c>
      <c r="E95" s="138">
        <v>8317</v>
      </c>
      <c r="F95" s="120">
        <v>67</v>
      </c>
      <c r="G95" s="114">
        <v>13.5</v>
      </c>
      <c r="H95" s="113"/>
    </row>
    <row r="96" spans="2:13">
      <c r="B96" s="106">
        <f t="shared" si="4"/>
        <v>93</v>
      </c>
      <c r="C96" s="121" t="s">
        <v>199</v>
      </c>
      <c r="D96" s="121" t="s">
        <v>199</v>
      </c>
      <c r="E96" s="138">
        <v>4900</v>
      </c>
      <c r="F96" s="120">
        <v>39.5</v>
      </c>
      <c r="G96" s="114">
        <v>8</v>
      </c>
      <c r="H96" s="113"/>
    </row>
    <row r="97" spans="2:13">
      <c r="B97" s="106">
        <f t="shared" si="4"/>
        <v>94</v>
      </c>
      <c r="C97" s="121" t="s">
        <v>200</v>
      </c>
      <c r="D97" s="121" t="s">
        <v>200</v>
      </c>
      <c r="E97" s="138">
        <v>3000</v>
      </c>
      <c r="F97" s="120">
        <v>24</v>
      </c>
      <c r="G97" s="114">
        <v>5</v>
      </c>
      <c r="H97" s="113"/>
    </row>
    <row r="98" spans="2:13">
      <c r="B98" s="106">
        <f t="shared" si="4"/>
        <v>95</v>
      </c>
      <c r="C98" s="121" t="s">
        <v>201</v>
      </c>
      <c r="D98" s="121" t="s">
        <v>201</v>
      </c>
      <c r="E98" s="138">
        <v>3000</v>
      </c>
      <c r="F98" s="120">
        <v>24</v>
      </c>
      <c r="G98" s="114">
        <v>5</v>
      </c>
      <c r="H98" s="113"/>
    </row>
    <row r="99" spans="2:13">
      <c r="B99" s="106">
        <f t="shared" si="4"/>
        <v>96</v>
      </c>
      <c r="C99" s="122" t="s">
        <v>202</v>
      </c>
      <c r="D99" s="122" t="s">
        <v>202</v>
      </c>
      <c r="E99" s="138">
        <v>2000</v>
      </c>
      <c r="F99" s="120">
        <v>16</v>
      </c>
      <c r="G99" s="114">
        <v>3.5</v>
      </c>
      <c r="H99" s="113"/>
      <c r="M99" s="8">
        <f t="shared" si="5"/>
        <v>1</v>
      </c>
    </row>
    <row r="100" spans="2:13">
      <c r="B100" s="106">
        <f t="shared" si="4"/>
        <v>97</v>
      </c>
      <c r="C100" s="123" t="s">
        <v>203</v>
      </c>
      <c r="D100" s="123" t="s">
        <v>203</v>
      </c>
      <c r="E100" s="140">
        <v>2000</v>
      </c>
      <c r="F100" s="120">
        <v>16</v>
      </c>
      <c r="G100" s="114">
        <v>3.5</v>
      </c>
      <c r="H100" s="115"/>
      <c r="M100" s="8">
        <f t="shared" si="5"/>
        <v>1</v>
      </c>
    </row>
    <row r="101" spans="2:13" ht="15.75" thickBot="1">
      <c r="B101" s="124">
        <f t="shared" ref="B101" si="6">ROW() - 3</f>
        <v>98</v>
      </c>
      <c r="C101" s="125"/>
      <c r="D101" s="125"/>
      <c r="E101" s="142"/>
      <c r="F101" s="126" t="str">
        <f>IF(TRIM(C101)="","",CEILING(#REF!*UnitPoint_Effort_Rate*10/5,1)*5/10)</f>
        <v/>
      </c>
      <c r="G101" s="116" t="str">
        <f>IF(TRIM(F101)="","",IF(#REF! &gt;= 1,CEILING(F101*Source_Review_Rate*PG3_Review_Complexity*10/5,1)*5/10,F101*Source_Review_Rate*PG3_Review_Complexity))</f>
        <v/>
      </c>
      <c r="H101" s="117"/>
      <c r="M101" s="8">
        <f t="shared" si="5"/>
        <v>0</v>
      </c>
    </row>
    <row r="102" spans="2:13">
      <c r="B102" s="92"/>
      <c r="C102" s="92"/>
      <c r="D102" s="92"/>
      <c r="E102" s="92"/>
      <c r="F102" s="93"/>
      <c r="G102" s="93"/>
      <c r="H102" s="92"/>
    </row>
  </sheetData>
  <protectedRanges>
    <protectedRange sqref="H4:H101" name="Range2"/>
    <protectedRange sqref="E20:E59 E61:E101 C99:D101" name="Range1"/>
    <protectedRange sqref="E60 E4:E19" name="Range1_1"/>
    <protectedRange sqref="C4:C98" name="Range1_3"/>
    <protectedRange sqref="D4:D98" name="Range1_4"/>
  </protectedRanges>
  <mergeCells count="1">
    <mergeCell ref="B1:H1"/>
  </mergeCells>
  <phoneticPr fontId="3"/>
  <conditionalFormatting sqref="H4:H101 B4:E101">
    <cfRule type="expression" dxfId="21" priority="7" stopIfTrue="1">
      <formula>$M4&gt;1</formula>
    </cfRule>
    <cfRule type="expression" dxfId="20" priority="8" stopIfTrue="1">
      <formula>MOD(ROW(),2)=0</formula>
    </cfRule>
    <cfRule type="expression" dxfId="19" priority="9" stopIfTrue="1">
      <formula>MOD(ROW(),2)=1</formula>
    </cfRule>
  </conditionalFormatting>
  <conditionalFormatting sqref="F4:G101">
    <cfRule type="expression" dxfId="18" priority="10" stopIfTrue="1">
      <formula>MOD(ROW(),2)=0</formula>
    </cfRule>
    <cfRule type="expression" dxfId="17" priority="11" stopIfTrue="1">
      <formula>MOD(ROW(),2)=1</formula>
    </cfRule>
  </conditionalFormatting>
  <conditionalFormatting sqref="C4:C98">
    <cfRule type="expression" dxfId="16" priority="4" stopIfTrue="1">
      <formula>$O4&gt;1</formula>
    </cfRule>
    <cfRule type="expression" dxfId="15" priority="5" stopIfTrue="1">
      <formula>MOD(ROW(),2)=0</formula>
    </cfRule>
    <cfRule type="expression" dxfId="14" priority="6" stopIfTrue="1">
      <formula>MOD(ROW(),2)=1</formula>
    </cfRule>
  </conditionalFormatting>
  <conditionalFormatting sqref="D4:D98">
    <cfRule type="expression" dxfId="13" priority="1" stopIfTrue="1">
      <formula>$O4&gt;1</formula>
    </cfRule>
    <cfRule type="expression" dxfId="12" priority="2" stopIfTrue="1">
      <formula>MOD(ROW(),2)=0</formula>
    </cfRule>
    <cfRule type="expression" dxfId="11" priority="3" stopIfTrue="1">
      <formula>MOD(ROW(),2)=1</formula>
    </cfRule>
  </conditionalFormatting>
  <dataValidations count="1">
    <dataValidation showInputMessage="1" showErrorMessage="1" sqref="E4:E101"/>
  </dataValidations>
  <printOptions horizontalCentered="1"/>
  <pageMargins left="0.59055118110236227" right="0.39370078740157483" top="0.39370078740157483" bottom="0.39370078740157483" header="0.51181102362204722" footer="0.51181102362204722"/>
  <pageSetup paperSize="9" scale="81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7"/>
  <dimension ref="A1:H119"/>
  <sheetViews>
    <sheetView view="pageBreakPreview" zoomScale="85" zoomScaleNormal="100" workbookViewId="0">
      <pane xSplit="4" ySplit="3" topLeftCell="E94" activePane="bottomRight" state="frozen"/>
      <selection activeCell="C11" sqref="A8:W12"/>
      <selection pane="topRight" activeCell="C11" sqref="A8:W12"/>
      <selection pane="bottomLeft" activeCell="C11" sqref="A8:W12"/>
      <selection pane="bottomRight" activeCell="G115" sqref="E112:G115"/>
    </sheetView>
  </sheetViews>
  <sheetFormatPr defaultRowHeight="15"/>
  <cols>
    <col min="1" max="1" width="1.625" style="8" customWidth="1"/>
    <col min="2" max="2" width="3.875" style="8" bestFit="1" customWidth="1"/>
    <col min="3" max="4" width="30.625" style="8" customWidth="1"/>
    <col min="5" max="7" width="7.25" style="16" customWidth="1"/>
    <col min="8" max="8" width="31.875" style="8" customWidth="1"/>
    <col min="9" max="9" width="1.625" style="8" customWidth="1"/>
    <col min="10" max="16384" width="9" style="8"/>
  </cols>
  <sheetData>
    <row r="1" spans="1:8">
      <c r="B1" s="89" t="s">
        <v>21</v>
      </c>
      <c r="C1" s="89"/>
      <c r="D1" s="89"/>
      <c r="E1" s="89"/>
      <c r="F1" s="89"/>
      <c r="G1" s="89"/>
      <c r="H1" s="89"/>
    </row>
    <row r="2" spans="1:8" ht="15.75" thickBot="1">
      <c r="C2" s="39"/>
    </row>
    <row r="3" spans="1:8" s="22" customFormat="1" ht="26.25" thickBot="1">
      <c r="B3" s="9" t="s">
        <v>3</v>
      </c>
      <c r="C3" s="10" t="s">
        <v>1</v>
      </c>
      <c r="D3" s="10" t="s">
        <v>4</v>
      </c>
      <c r="E3" s="19" t="s">
        <v>9</v>
      </c>
      <c r="F3" s="19" t="s">
        <v>31</v>
      </c>
      <c r="G3" s="178" t="s">
        <v>56</v>
      </c>
      <c r="H3" s="187" t="s">
        <v>5</v>
      </c>
    </row>
    <row r="4" spans="1:8">
      <c r="A4" s="94"/>
      <c r="B4" s="102">
        <f t="shared" ref="B4:B67" si="0">ROW() - 3</f>
        <v>1</v>
      </c>
      <c r="C4" s="127" t="s">
        <v>63</v>
      </c>
      <c r="D4" s="128" t="s">
        <v>63</v>
      </c>
      <c r="E4" s="144">
        <v>5.5</v>
      </c>
      <c r="F4" s="144">
        <v>0.5</v>
      </c>
      <c r="G4" s="144">
        <v>5.5</v>
      </c>
      <c r="H4" s="188"/>
    </row>
    <row r="5" spans="1:8">
      <c r="A5" s="94"/>
      <c r="B5" s="104">
        <f t="shared" si="0"/>
        <v>2</v>
      </c>
      <c r="C5" s="122" t="s">
        <v>64</v>
      </c>
      <c r="D5" s="129" t="s">
        <v>64</v>
      </c>
      <c r="E5" s="144">
        <v>16.5</v>
      </c>
      <c r="F5" s="144">
        <v>1.5</v>
      </c>
      <c r="G5" s="144">
        <v>15.5</v>
      </c>
      <c r="H5" s="189"/>
    </row>
    <row r="6" spans="1:8">
      <c r="A6" s="94"/>
      <c r="B6" s="106">
        <f t="shared" si="0"/>
        <v>3</v>
      </c>
      <c r="C6" s="121" t="s">
        <v>65</v>
      </c>
      <c r="D6" s="130" t="s">
        <v>65</v>
      </c>
      <c r="E6" s="144">
        <v>4.5</v>
      </c>
      <c r="F6" s="144">
        <v>0.5</v>
      </c>
      <c r="G6" s="144">
        <v>4</v>
      </c>
      <c r="H6" s="190"/>
    </row>
    <row r="7" spans="1:8">
      <c r="A7" s="94"/>
      <c r="B7" s="104">
        <f t="shared" si="0"/>
        <v>4</v>
      </c>
      <c r="C7" s="122" t="s">
        <v>66</v>
      </c>
      <c r="D7" s="129" t="s">
        <v>66</v>
      </c>
      <c r="E7" s="144">
        <v>11</v>
      </c>
      <c r="F7" s="144">
        <v>1</v>
      </c>
      <c r="G7" s="144">
        <v>9.5</v>
      </c>
      <c r="H7" s="189"/>
    </row>
    <row r="8" spans="1:8">
      <c r="B8" s="106">
        <f t="shared" si="0"/>
        <v>5</v>
      </c>
      <c r="C8" s="107" t="s">
        <v>67</v>
      </c>
      <c r="D8" s="130" t="s">
        <v>67</v>
      </c>
      <c r="E8" s="144">
        <v>6.5</v>
      </c>
      <c r="F8" s="144">
        <v>1</v>
      </c>
      <c r="G8" s="144">
        <v>5.5</v>
      </c>
      <c r="H8" s="190"/>
    </row>
    <row r="9" spans="1:8">
      <c r="B9" s="104">
        <f t="shared" si="0"/>
        <v>6</v>
      </c>
      <c r="C9" s="122" t="s">
        <v>138</v>
      </c>
      <c r="D9" s="131" t="s">
        <v>138</v>
      </c>
      <c r="E9" s="144">
        <v>44</v>
      </c>
      <c r="F9" s="144">
        <v>4</v>
      </c>
      <c r="G9" s="144">
        <v>41.5</v>
      </c>
      <c r="H9" s="189"/>
    </row>
    <row r="10" spans="1:8">
      <c r="B10" s="106">
        <f t="shared" si="0"/>
        <v>7</v>
      </c>
      <c r="C10" s="121" t="s">
        <v>68</v>
      </c>
      <c r="D10" s="130" t="s">
        <v>68</v>
      </c>
      <c r="E10" s="144">
        <v>44</v>
      </c>
      <c r="F10" s="144">
        <v>4</v>
      </c>
      <c r="G10" s="144">
        <v>41.5</v>
      </c>
      <c r="H10" s="190"/>
    </row>
    <row r="11" spans="1:8">
      <c r="B11" s="106">
        <f t="shared" si="0"/>
        <v>8</v>
      </c>
      <c r="C11" s="122" t="s">
        <v>69</v>
      </c>
      <c r="D11" s="129" t="s">
        <v>69</v>
      </c>
      <c r="E11" s="144">
        <v>20.5</v>
      </c>
      <c r="F11" s="144">
        <v>2</v>
      </c>
      <c r="G11" s="144">
        <v>19</v>
      </c>
      <c r="H11" s="189"/>
    </row>
    <row r="12" spans="1:8">
      <c r="B12" s="106">
        <f t="shared" si="0"/>
        <v>9</v>
      </c>
      <c r="C12" s="123" t="s">
        <v>70</v>
      </c>
      <c r="D12" s="132" t="s">
        <v>70</v>
      </c>
      <c r="E12" s="144">
        <v>7.5</v>
      </c>
      <c r="F12" s="144">
        <v>1</v>
      </c>
      <c r="G12" s="144">
        <v>7</v>
      </c>
      <c r="H12" s="190"/>
    </row>
    <row r="13" spans="1:8">
      <c r="B13" s="106">
        <f t="shared" si="0"/>
        <v>10</v>
      </c>
      <c r="C13" s="122" t="s">
        <v>71</v>
      </c>
      <c r="D13" s="129" t="s">
        <v>71</v>
      </c>
      <c r="E13" s="144">
        <v>58.5</v>
      </c>
      <c r="F13" s="144">
        <v>5.5</v>
      </c>
      <c r="G13" s="144">
        <v>54.5</v>
      </c>
      <c r="H13" s="189"/>
    </row>
    <row r="14" spans="1:8">
      <c r="B14" s="106">
        <f t="shared" si="0"/>
        <v>11</v>
      </c>
      <c r="C14" s="121" t="s">
        <v>72</v>
      </c>
      <c r="D14" s="130" t="s">
        <v>72</v>
      </c>
      <c r="E14" s="144">
        <v>19.5</v>
      </c>
      <c r="F14" s="144">
        <v>2</v>
      </c>
      <c r="G14" s="144">
        <v>18</v>
      </c>
      <c r="H14" s="190"/>
    </row>
    <row r="15" spans="1:8">
      <c r="B15" s="106">
        <f t="shared" si="0"/>
        <v>12</v>
      </c>
      <c r="C15" s="122" t="s">
        <v>141</v>
      </c>
      <c r="D15" s="129" t="s">
        <v>141</v>
      </c>
      <c r="E15" s="144">
        <v>19.5</v>
      </c>
      <c r="F15" s="144">
        <v>2</v>
      </c>
      <c r="G15" s="144">
        <v>18</v>
      </c>
      <c r="H15" s="189"/>
    </row>
    <row r="16" spans="1:8">
      <c r="B16" s="106">
        <f t="shared" si="0"/>
        <v>13</v>
      </c>
      <c r="C16" s="121" t="s">
        <v>73</v>
      </c>
      <c r="D16" s="121" t="s">
        <v>73</v>
      </c>
      <c r="E16" s="144">
        <v>7.5</v>
      </c>
      <c r="F16" s="144">
        <v>1</v>
      </c>
      <c r="G16" s="144">
        <v>7</v>
      </c>
      <c r="H16" s="190"/>
    </row>
    <row r="17" spans="2:8">
      <c r="B17" s="106">
        <f t="shared" si="0"/>
        <v>14</v>
      </c>
      <c r="C17" s="122" t="s">
        <v>74</v>
      </c>
      <c r="D17" s="122" t="s">
        <v>74</v>
      </c>
      <c r="E17" s="144">
        <v>13.5</v>
      </c>
      <c r="F17" s="144">
        <v>1.5</v>
      </c>
      <c r="G17" s="144">
        <v>12.5</v>
      </c>
      <c r="H17" s="189"/>
    </row>
    <row r="18" spans="2:8">
      <c r="B18" s="106">
        <f t="shared" si="0"/>
        <v>15</v>
      </c>
      <c r="C18" s="121" t="s">
        <v>75</v>
      </c>
      <c r="D18" s="121" t="s">
        <v>75</v>
      </c>
      <c r="E18" s="144">
        <v>38.5</v>
      </c>
      <c r="F18" s="144">
        <v>3.5</v>
      </c>
      <c r="G18" s="144">
        <v>35.5</v>
      </c>
      <c r="H18" s="190"/>
    </row>
    <row r="19" spans="2:8">
      <c r="B19" s="106">
        <f t="shared" si="0"/>
        <v>16</v>
      </c>
      <c r="C19" s="122" t="s">
        <v>76</v>
      </c>
      <c r="D19" s="122" t="s">
        <v>76</v>
      </c>
      <c r="E19" s="144">
        <v>21</v>
      </c>
      <c r="F19" s="144">
        <v>2</v>
      </c>
      <c r="G19" s="144">
        <v>19.5</v>
      </c>
      <c r="H19" s="189"/>
    </row>
    <row r="20" spans="2:8">
      <c r="B20" s="106">
        <f t="shared" si="0"/>
        <v>17</v>
      </c>
      <c r="C20" s="121" t="s">
        <v>77</v>
      </c>
      <c r="D20" s="121" t="s">
        <v>77</v>
      </c>
      <c r="E20" s="144">
        <v>8</v>
      </c>
      <c r="F20" s="144">
        <v>1</v>
      </c>
      <c r="G20" s="144">
        <v>7.5</v>
      </c>
      <c r="H20" s="190"/>
    </row>
    <row r="21" spans="2:8">
      <c r="B21" s="106">
        <f t="shared" si="0"/>
        <v>18</v>
      </c>
      <c r="C21" s="122" t="s">
        <v>78</v>
      </c>
      <c r="D21" s="122" t="s">
        <v>78</v>
      </c>
      <c r="E21" s="144">
        <v>17.5</v>
      </c>
      <c r="F21" s="144">
        <v>2</v>
      </c>
      <c r="G21" s="144">
        <v>16</v>
      </c>
      <c r="H21" s="189"/>
    </row>
    <row r="22" spans="2:8">
      <c r="B22" s="106">
        <f t="shared" si="0"/>
        <v>19</v>
      </c>
      <c r="C22" s="123" t="s">
        <v>79</v>
      </c>
      <c r="D22" s="123" t="s">
        <v>79</v>
      </c>
      <c r="E22" s="144">
        <v>8</v>
      </c>
      <c r="F22" s="144">
        <v>1</v>
      </c>
      <c r="G22" s="144">
        <v>7</v>
      </c>
      <c r="H22" s="190"/>
    </row>
    <row r="23" spans="2:8">
      <c r="B23" s="106">
        <f t="shared" si="0"/>
        <v>20</v>
      </c>
      <c r="C23" s="122" t="s">
        <v>148</v>
      </c>
      <c r="D23" s="122" t="s">
        <v>148</v>
      </c>
      <c r="E23" s="144">
        <v>8</v>
      </c>
      <c r="F23" s="144">
        <v>1</v>
      </c>
      <c r="G23" s="144">
        <v>7</v>
      </c>
      <c r="H23" s="189"/>
    </row>
    <row r="24" spans="2:8">
      <c r="B24" s="106">
        <f t="shared" si="0"/>
        <v>21</v>
      </c>
      <c r="C24" s="121" t="s">
        <v>80</v>
      </c>
      <c r="D24" s="121" t="s">
        <v>80</v>
      </c>
      <c r="E24" s="144">
        <v>7.5</v>
      </c>
      <c r="F24" s="144">
        <v>1</v>
      </c>
      <c r="G24" s="144">
        <v>7</v>
      </c>
      <c r="H24" s="190"/>
    </row>
    <row r="25" spans="2:8">
      <c r="B25" s="106">
        <f t="shared" si="0"/>
        <v>22</v>
      </c>
      <c r="C25" s="122" t="s">
        <v>81</v>
      </c>
      <c r="D25" s="122" t="s">
        <v>81</v>
      </c>
      <c r="E25" s="144">
        <v>50.5</v>
      </c>
      <c r="F25" s="144">
        <v>5</v>
      </c>
      <c r="G25" s="144">
        <v>47</v>
      </c>
      <c r="H25" s="189"/>
    </row>
    <row r="26" spans="2:8">
      <c r="B26" s="106">
        <f t="shared" si="0"/>
        <v>23</v>
      </c>
      <c r="C26" s="121" t="s">
        <v>82</v>
      </c>
      <c r="D26" s="121" t="s">
        <v>82</v>
      </c>
      <c r="E26" s="144">
        <v>21</v>
      </c>
      <c r="F26" s="144">
        <v>2</v>
      </c>
      <c r="G26" s="144">
        <v>19.5</v>
      </c>
      <c r="H26" s="190"/>
    </row>
    <row r="27" spans="2:8">
      <c r="B27" s="106">
        <f t="shared" si="0"/>
        <v>24</v>
      </c>
      <c r="C27" s="122" t="s">
        <v>83</v>
      </c>
      <c r="D27" s="122" t="s">
        <v>83</v>
      </c>
      <c r="E27" s="144">
        <v>5</v>
      </c>
      <c r="F27" s="144">
        <v>0.5</v>
      </c>
      <c r="G27" s="144">
        <v>4.5</v>
      </c>
      <c r="H27" s="189"/>
    </row>
    <row r="28" spans="2:8">
      <c r="B28" s="106">
        <f t="shared" si="0"/>
        <v>25</v>
      </c>
      <c r="C28" s="121" t="s">
        <v>84</v>
      </c>
      <c r="D28" s="121" t="s">
        <v>84</v>
      </c>
      <c r="E28" s="144">
        <v>41</v>
      </c>
      <c r="F28" s="144">
        <v>4</v>
      </c>
      <c r="G28" s="144">
        <v>38</v>
      </c>
      <c r="H28" s="190"/>
    </row>
    <row r="29" spans="2:8">
      <c r="B29" s="106">
        <f t="shared" si="0"/>
        <v>26</v>
      </c>
      <c r="C29" s="122" t="s">
        <v>85</v>
      </c>
      <c r="D29" s="122" t="s">
        <v>85</v>
      </c>
      <c r="E29" s="144">
        <v>8.5</v>
      </c>
      <c r="F29" s="144">
        <v>1</v>
      </c>
      <c r="G29" s="144">
        <v>8</v>
      </c>
      <c r="H29" s="189"/>
    </row>
    <row r="30" spans="2:8">
      <c r="B30" s="106">
        <f t="shared" si="0"/>
        <v>27</v>
      </c>
      <c r="C30" s="121" t="s">
        <v>86</v>
      </c>
      <c r="D30" s="121" t="s">
        <v>86</v>
      </c>
      <c r="E30" s="144">
        <v>55</v>
      </c>
      <c r="F30" s="144">
        <v>5</v>
      </c>
      <c r="G30" s="144">
        <v>51</v>
      </c>
      <c r="H30" s="190"/>
    </row>
    <row r="31" spans="2:8">
      <c r="B31" s="106">
        <f t="shared" si="0"/>
        <v>28</v>
      </c>
      <c r="C31" s="122" t="s">
        <v>87</v>
      </c>
      <c r="D31" s="122" t="s">
        <v>87</v>
      </c>
      <c r="E31" s="144">
        <v>11</v>
      </c>
      <c r="F31" s="144">
        <v>1</v>
      </c>
      <c r="G31" s="144">
        <v>10</v>
      </c>
      <c r="H31" s="189"/>
    </row>
    <row r="32" spans="2:8">
      <c r="B32" s="106">
        <f t="shared" si="0"/>
        <v>29</v>
      </c>
      <c r="C32" s="123" t="s">
        <v>88</v>
      </c>
      <c r="D32" s="123" t="s">
        <v>88</v>
      </c>
      <c r="E32" s="144">
        <v>4.5</v>
      </c>
      <c r="F32" s="144">
        <v>0.5</v>
      </c>
      <c r="G32" s="144">
        <v>4.5</v>
      </c>
      <c r="H32" s="190"/>
    </row>
    <row r="33" spans="2:8">
      <c r="B33" s="106">
        <f t="shared" si="0"/>
        <v>30</v>
      </c>
      <c r="C33" s="122" t="s">
        <v>89</v>
      </c>
      <c r="D33" s="122" t="s">
        <v>89</v>
      </c>
      <c r="E33" s="144">
        <v>6.5</v>
      </c>
      <c r="F33" s="144">
        <v>1</v>
      </c>
      <c r="G33" s="144">
        <v>6</v>
      </c>
      <c r="H33" s="189"/>
    </row>
    <row r="34" spans="2:8">
      <c r="B34" s="106">
        <f t="shared" si="0"/>
        <v>31</v>
      </c>
      <c r="C34" s="121" t="s">
        <v>90</v>
      </c>
      <c r="D34" s="121" t="s">
        <v>90</v>
      </c>
      <c r="E34" s="144">
        <v>5.5</v>
      </c>
      <c r="F34" s="144">
        <v>0.5</v>
      </c>
      <c r="G34" s="144">
        <v>5</v>
      </c>
      <c r="H34" s="190"/>
    </row>
    <row r="35" spans="2:8">
      <c r="B35" s="106">
        <f t="shared" si="0"/>
        <v>32</v>
      </c>
      <c r="C35" s="122" t="s">
        <v>91</v>
      </c>
      <c r="D35" s="122" t="s">
        <v>91</v>
      </c>
      <c r="E35" s="144">
        <v>8.5</v>
      </c>
      <c r="F35" s="144">
        <v>1</v>
      </c>
      <c r="G35" s="144">
        <v>8</v>
      </c>
      <c r="H35" s="189"/>
    </row>
    <row r="36" spans="2:8">
      <c r="B36" s="106">
        <f t="shared" si="0"/>
        <v>33</v>
      </c>
      <c r="C36" s="121" t="s">
        <v>92</v>
      </c>
      <c r="D36" s="121" t="s">
        <v>92</v>
      </c>
      <c r="E36" s="144">
        <v>6.5</v>
      </c>
      <c r="F36" s="144">
        <v>1</v>
      </c>
      <c r="G36" s="144">
        <v>5.5</v>
      </c>
      <c r="H36" s="190"/>
    </row>
    <row r="37" spans="2:8">
      <c r="B37" s="106">
        <f t="shared" si="0"/>
        <v>34</v>
      </c>
      <c r="C37" s="122" t="s">
        <v>93</v>
      </c>
      <c r="D37" s="122" t="s">
        <v>93</v>
      </c>
      <c r="E37" s="144">
        <v>18.5</v>
      </c>
      <c r="F37" s="144">
        <v>2</v>
      </c>
      <c r="G37" s="144">
        <v>17</v>
      </c>
      <c r="H37" s="189"/>
    </row>
    <row r="38" spans="2:8">
      <c r="B38" s="106">
        <f t="shared" si="0"/>
        <v>35</v>
      </c>
      <c r="C38" s="121" t="s">
        <v>94</v>
      </c>
      <c r="D38" s="121" t="s">
        <v>94</v>
      </c>
      <c r="E38" s="144">
        <v>5.5</v>
      </c>
      <c r="F38" s="144">
        <v>0.5</v>
      </c>
      <c r="G38" s="144">
        <v>5</v>
      </c>
      <c r="H38" s="190"/>
    </row>
    <row r="39" spans="2:8">
      <c r="B39" s="106">
        <f t="shared" si="0"/>
        <v>36</v>
      </c>
      <c r="C39" s="122" t="s">
        <v>95</v>
      </c>
      <c r="D39" s="122" t="s">
        <v>95</v>
      </c>
      <c r="E39" s="144">
        <v>23</v>
      </c>
      <c r="F39" s="144">
        <v>2.5</v>
      </c>
      <c r="G39" s="144">
        <v>21.5</v>
      </c>
      <c r="H39" s="189"/>
    </row>
    <row r="40" spans="2:8">
      <c r="B40" s="106">
        <f t="shared" si="0"/>
        <v>37</v>
      </c>
      <c r="C40" s="121" t="s">
        <v>96</v>
      </c>
      <c r="D40" s="121" t="s">
        <v>96</v>
      </c>
      <c r="E40" s="144">
        <v>7.5</v>
      </c>
      <c r="F40" s="144">
        <v>1</v>
      </c>
      <c r="G40" s="144">
        <v>7</v>
      </c>
      <c r="H40" s="190"/>
    </row>
    <row r="41" spans="2:8">
      <c r="B41" s="106">
        <f t="shared" si="0"/>
        <v>38</v>
      </c>
      <c r="C41" s="122" t="s">
        <v>97</v>
      </c>
      <c r="D41" s="122" t="s">
        <v>97</v>
      </c>
      <c r="E41" s="144">
        <v>22</v>
      </c>
      <c r="F41" s="144">
        <v>2</v>
      </c>
      <c r="G41" s="144">
        <v>20.5</v>
      </c>
      <c r="H41" s="189"/>
    </row>
    <row r="42" spans="2:8">
      <c r="B42" s="106">
        <f t="shared" si="0"/>
        <v>39</v>
      </c>
      <c r="C42" s="123" t="s">
        <v>98</v>
      </c>
      <c r="D42" s="123" t="s">
        <v>98</v>
      </c>
      <c r="E42" s="144">
        <v>7.5</v>
      </c>
      <c r="F42" s="144">
        <v>1</v>
      </c>
      <c r="G42" s="144">
        <v>7</v>
      </c>
      <c r="H42" s="190"/>
    </row>
    <row r="43" spans="2:8">
      <c r="B43" s="106">
        <f t="shared" si="0"/>
        <v>40</v>
      </c>
      <c r="C43" s="122" t="s">
        <v>99</v>
      </c>
      <c r="D43" s="122" t="s">
        <v>99</v>
      </c>
      <c r="E43" s="144">
        <v>21</v>
      </c>
      <c r="F43" s="144">
        <v>2</v>
      </c>
      <c r="G43" s="144">
        <v>19.5</v>
      </c>
      <c r="H43" s="189"/>
    </row>
    <row r="44" spans="2:8">
      <c r="B44" s="106">
        <f t="shared" si="0"/>
        <v>41</v>
      </c>
      <c r="C44" s="121" t="s">
        <v>100</v>
      </c>
      <c r="D44" s="121" t="s">
        <v>100</v>
      </c>
      <c r="E44" s="144">
        <v>15.5</v>
      </c>
      <c r="F44" s="144">
        <v>1.5</v>
      </c>
      <c r="G44" s="144">
        <v>14.5</v>
      </c>
      <c r="H44" s="190"/>
    </row>
    <row r="45" spans="2:8">
      <c r="B45" s="106">
        <f t="shared" si="0"/>
        <v>42</v>
      </c>
      <c r="C45" s="122" t="s">
        <v>101</v>
      </c>
      <c r="D45" s="122" t="s">
        <v>101</v>
      </c>
      <c r="E45" s="144">
        <v>0.8</v>
      </c>
      <c r="F45" s="144">
        <v>0.06</v>
      </c>
      <c r="G45" s="144">
        <v>0.51839999999999997</v>
      </c>
      <c r="H45" s="189"/>
    </row>
    <row r="46" spans="2:8">
      <c r="B46" s="106">
        <f t="shared" si="0"/>
        <v>43</v>
      </c>
      <c r="C46" s="121" t="s">
        <v>102</v>
      </c>
      <c r="D46" s="121" t="s">
        <v>102</v>
      </c>
      <c r="E46" s="144">
        <v>10</v>
      </c>
      <c r="F46" s="144">
        <v>1</v>
      </c>
      <c r="G46" s="144">
        <v>9</v>
      </c>
      <c r="H46" s="190"/>
    </row>
    <row r="47" spans="2:8">
      <c r="B47" s="106">
        <f t="shared" si="0"/>
        <v>44</v>
      </c>
      <c r="C47" s="122" t="s">
        <v>103</v>
      </c>
      <c r="D47" s="122" t="s">
        <v>103</v>
      </c>
      <c r="E47" s="144">
        <v>18.5</v>
      </c>
      <c r="F47" s="144">
        <v>2</v>
      </c>
      <c r="G47" s="144">
        <v>17</v>
      </c>
      <c r="H47" s="189"/>
    </row>
    <row r="48" spans="2:8">
      <c r="B48" s="106">
        <f t="shared" si="0"/>
        <v>45</v>
      </c>
      <c r="C48" s="121" t="s">
        <v>104</v>
      </c>
      <c r="D48" s="121" t="s">
        <v>104</v>
      </c>
      <c r="E48" s="144">
        <v>7.5</v>
      </c>
      <c r="F48" s="144">
        <v>1</v>
      </c>
      <c r="G48" s="144">
        <v>6.5</v>
      </c>
      <c r="H48" s="190"/>
    </row>
    <row r="49" spans="2:8">
      <c r="B49" s="106">
        <f t="shared" si="0"/>
        <v>46</v>
      </c>
      <c r="C49" s="122" t="s">
        <v>105</v>
      </c>
      <c r="D49" s="122" t="s">
        <v>105</v>
      </c>
      <c r="E49" s="144">
        <v>11</v>
      </c>
      <c r="F49" s="144">
        <v>1</v>
      </c>
      <c r="G49" s="144">
        <v>10</v>
      </c>
      <c r="H49" s="189"/>
    </row>
    <row r="50" spans="2:8">
      <c r="B50" s="106">
        <f t="shared" si="0"/>
        <v>47</v>
      </c>
      <c r="C50" s="121" t="s">
        <v>106</v>
      </c>
      <c r="D50" s="121" t="s">
        <v>106</v>
      </c>
      <c r="E50" s="144">
        <v>9</v>
      </c>
      <c r="F50" s="144">
        <v>1</v>
      </c>
      <c r="G50" s="144">
        <v>8.5</v>
      </c>
      <c r="H50" s="190"/>
    </row>
    <row r="51" spans="2:8">
      <c r="B51" s="106">
        <f t="shared" si="0"/>
        <v>48</v>
      </c>
      <c r="C51" s="122" t="s">
        <v>107</v>
      </c>
      <c r="D51" s="122" t="s">
        <v>107</v>
      </c>
      <c r="E51" s="144">
        <v>14.5</v>
      </c>
      <c r="F51" s="144">
        <v>1.5</v>
      </c>
      <c r="G51" s="144">
        <v>13.5</v>
      </c>
      <c r="H51" s="189"/>
    </row>
    <row r="52" spans="2:8">
      <c r="B52" s="106">
        <f t="shared" si="0"/>
        <v>49</v>
      </c>
      <c r="C52" s="122" t="s">
        <v>108</v>
      </c>
      <c r="D52" s="122" t="s">
        <v>108</v>
      </c>
      <c r="E52" s="144">
        <v>7.5</v>
      </c>
      <c r="F52" s="144">
        <v>1</v>
      </c>
      <c r="G52" s="144">
        <v>7</v>
      </c>
      <c r="H52" s="189"/>
    </row>
    <row r="53" spans="2:8">
      <c r="B53" s="106">
        <f t="shared" si="0"/>
        <v>50</v>
      </c>
      <c r="C53" s="122" t="s">
        <v>109</v>
      </c>
      <c r="D53" s="122" t="s">
        <v>109</v>
      </c>
      <c r="E53" s="144">
        <v>23.5</v>
      </c>
      <c r="F53" s="144">
        <v>2.5</v>
      </c>
      <c r="G53" s="144">
        <v>22</v>
      </c>
      <c r="H53" s="189"/>
    </row>
    <row r="54" spans="2:8">
      <c r="B54" s="106">
        <f t="shared" si="0"/>
        <v>51</v>
      </c>
      <c r="C54" s="122" t="s">
        <v>110</v>
      </c>
      <c r="D54" s="122" t="s">
        <v>110</v>
      </c>
      <c r="E54" s="144">
        <v>7.5</v>
      </c>
      <c r="F54" s="144">
        <v>1</v>
      </c>
      <c r="G54" s="144">
        <v>7</v>
      </c>
      <c r="H54" s="189"/>
    </row>
    <row r="55" spans="2:8">
      <c r="B55" s="106">
        <f t="shared" si="0"/>
        <v>52</v>
      </c>
      <c r="C55" s="122" t="s">
        <v>150</v>
      </c>
      <c r="D55" s="122" t="s">
        <v>150</v>
      </c>
      <c r="E55" s="144">
        <v>9</v>
      </c>
      <c r="F55" s="144">
        <v>1</v>
      </c>
      <c r="G55" s="144">
        <v>8</v>
      </c>
      <c r="H55" s="189"/>
    </row>
    <row r="56" spans="2:8">
      <c r="B56" s="106">
        <f t="shared" si="0"/>
        <v>53</v>
      </c>
      <c r="C56" s="122" t="s">
        <v>151</v>
      </c>
      <c r="D56" s="122" t="s">
        <v>151</v>
      </c>
      <c r="E56" s="144">
        <v>9</v>
      </c>
      <c r="F56" s="144">
        <v>1</v>
      </c>
      <c r="G56" s="144">
        <v>8</v>
      </c>
      <c r="H56" s="189"/>
    </row>
    <row r="57" spans="2:8">
      <c r="B57" s="106">
        <f t="shared" si="0"/>
        <v>54</v>
      </c>
      <c r="C57" s="122" t="s">
        <v>152</v>
      </c>
      <c r="D57" s="122" t="s">
        <v>152</v>
      </c>
      <c r="E57" s="144">
        <v>8.5</v>
      </c>
      <c r="F57" s="144">
        <v>1</v>
      </c>
      <c r="G57" s="144">
        <v>8</v>
      </c>
      <c r="H57" s="189"/>
    </row>
    <row r="58" spans="2:8">
      <c r="B58" s="106">
        <f t="shared" si="0"/>
        <v>55</v>
      </c>
      <c r="C58" s="122" t="s">
        <v>153</v>
      </c>
      <c r="D58" s="122" t="s">
        <v>153</v>
      </c>
      <c r="E58" s="144">
        <v>8.5</v>
      </c>
      <c r="F58" s="144">
        <v>1</v>
      </c>
      <c r="G58" s="144">
        <v>8</v>
      </c>
      <c r="H58" s="189"/>
    </row>
    <row r="59" spans="2:8">
      <c r="B59" s="106">
        <f t="shared" si="0"/>
        <v>56</v>
      </c>
      <c r="C59" s="122" t="s">
        <v>154</v>
      </c>
      <c r="D59" s="122" t="s">
        <v>154</v>
      </c>
      <c r="E59" s="144">
        <v>8</v>
      </c>
      <c r="F59" s="144">
        <v>1</v>
      </c>
      <c r="G59" s="144">
        <v>7.5</v>
      </c>
      <c r="H59" s="189"/>
    </row>
    <row r="60" spans="2:8">
      <c r="B60" s="106">
        <f t="shared" si="0"/>
        <v>57</v>
      </c>
      <c r="C60" s="122" t="s">
        <v>155</v>
      </c>
      <c r="D60" s="122" t="s">
        <v>155</v>
      </c>
      <c r="E60" s="144">
        <v>20.5</v>
      </c>
      <c r="F60" s="144">
        <v>2</v>
      </c>
      <c r="G60" s="144">
        <v>19</v>
      </c>
      <c r="H60" s="189"/>
    </row>
    <row r="61" spans="2:8">
      <c r="B61" s="106">
        <f t="shared" si="0"/>
        <v>58</v>
      </c>
      <c r="C61" s="122" t="s">
        <v>111</v>
      </c>
      <c r="D61" s="122" t="s">
        <v>111</v>
      </c>
      <c r="E61" s="144">
        <v>8</v>
      </c>
      <c r="F61" s="144">
        <v>1</v>
      </c>
      <c r="G61" s="144">
        <v>7.5</v>
      </c>
      <c r="H61" s="189"/>
    </row>
    <row r="62" spans="2:8">
      <c r="B62" s="106">
        <f t="shared" si="0"/>
        <v>59</v>
      </c>
      <c r="C62" s="122" t="s">
        <v>112</v>
      </c>
      <c r="D62" s="122" t="s">
        <v>112</v>
      </c>
      <c r="E62" s="144">
        <v>5.5</v>
      </c>
      <c r="F62" s="144">
        <v>0.5</v>
      </c>
      <c r="G62" s="144">
        <v>4.5</v>
      </c>
      <c r="H62" s="189"/>
    </row>
    <row r="63" spans="2:8">
      <c r="B63" s="106">
        <f t="shared" si="0"/>
        <v>60</v>
      </c>
      <c r="C63" s="122" t="s">
        <v>113</v>
      </c>
      <c r="D63" s="122" t="s">
        <v>113</v>
      </c>
      <c r="E63" s="144">
        <v>6.5</v>
      </c>
      <c r="F63" s="144">
        <v>1</v>
      </c>
      <c r="G63" s="144">
        <v>5.5</v>
      </c>
      <c r="H63" s="189"/>
    </row>
    <row r="64" spans="2:8">
      <c r="B64" s="106">
        <f t="shared" si="0"/>
        <v>61</v>
      </c>
      <c r="C64" s="122" t="s">
        <v>114</v>
      </c>
      <c r="D64" s="122" t="s">
        <v>114</v>
      </c>
      <c r="E64" s="144">
        <v>18.5</v>
      </c>
      <c r="F64" s="144">
        <v>2</v>
      </c>
      <c r="G64" s="144">
        <v>17</v>
      </c>
      <c r="H64" s="189"/>
    </row>
    <row r="65" spans="2:8">
      <c r="B65" s="106">
        <f t="shared" si="0"/>
        <v>62</v>
      </c>
      <c r="C65" s="122" t="s">
        <v>115</v>
      </c>
      <c r="D65" s="122" t="s">
        <v>115</v>
      </c>
      <c r="E65" s="144">
        <v>6.5</v>
      </c>
      <c r="F65" s="144">
        <v>1</v>
      </c>
      <c r="G65" s="144">
        <v>6</v>
      </c>
      <c r="H65" s="189"/>
    </row>
    <row r="66" spans="2:8">
      <c r="B66" s="106">
        <f t="shared" si="0"/>
        <v>63</v>
      </c>
      <c r="C66" s="122" t="s">
        <v>116</v>
      </c>
      <c r="D66" s="122" t="s">
        <v>116</v>
      </c>
      <c r="E66" s="144">
        <v>6.5</v>
      </c>
      <c r="F66" s="144">
        <v>1</v>
      </c>
      <c r="G66" s="144">
        <v>6</v>
      </c>
      <c r="H66" s="189"/>
    </row>
    <row r="67" spans="2:8">
      <c r="B67" s="106">
        <f t="shared" si="0"/>
        <v>64</v>
      </c>
      <c r="C67" s="122" t="s">
        <v>117</v>
      </c>
      <c r="D67" s="122" t="s">
        <v>117</v>
      </c>
      <c r="E67" s="144">
        <v>32</v>
      </c>
      <c r="F67" s="144">
        <v>3</v>
      </c>
      <c r="G67" s="144">
        <v>29.5</v>
      </c>
      <c r="H67" s="189"/>
    </row>
    <row r="68" spans="2:8">
      <c r="B68" s="106">
        <f t="shared" ref="B68:B117" si="1">ROW() - 3</f>
        <v>65</v>
      </c>
      <c r="C68" s="122" t="s">
        <v>118</v>
      </c>
      <c r="D68" s="122" t="s">
        <v>118</v>
      </c>
      <c r="E68" s="144">
        <v>5.5</v>
      </c>
      <c r="F68" s="144">
        <v>0.5</v>
      </c>
      <c r="G68" s="144">
        <v>5.5</v>
      </c>
      <c r="H68" s="189"/>
    </row>
    <row r="69" spans="2:8">
      <c r="B69" s="106">
        <f t="shared" si="1"/>
        <v>66</v>
      </c>
      <c r="C69" s="122" t="s">
        <v>119</v>
      </c>
      <c r="D69" s="122" t="s">
        <v>119</v>
      </c>
      <c r="E69" s="144">
        <v>9</v>
      </c>
      <c r="F69" s="144">
        <v>1</v>
      </c>
      <c r="G69" s="144">
        <v>8</v>
      </c>
      <c r="H69" s="189"/>
    </row>
    <row r="70" spans="2:8">
      <c r="B70" s="106">
        <f t="shared" si="1"/>
        <v>67</v>
      </c>
      <c r="C70" s="122" t="s">
        <v>120</v>
      </c>
      <c r="D70" s="122" t="s">
        <v>120</v>
      </c>
      <c r="E70" s="144">
        <v>3.5</v>
      </c>
      <c r="F70" s="144">
        <v>0.5</v>
      </c>
      <c r="G70" s="144">
        <v>3</v>
      </c>
      <c r="H70" s="189"/>
    </row>
    <row r="71" spans="2:8">
      <c r="B71" s="106">
        <f t="shared" si="1"/>
        <v>68</v>
      </c>
      <c r="C71" s="122" t="s">
        <v>121</v>
      </c>
      <c r="D71" s="122" t="s">
        <v>121</v>
      </c>
      <c r="E71" s="144">
        <v>9</v>
      </c>
      <c r="F71" s="144">
        <v>1</v>
      </c>
      <c r="G71" s="144">
        <v>8</v>
      </c>
      <c r="H71" s="189"/>
    </row>
    <row r="72" spans="2:8">
      <c r="B72" s="106">
        <f t="shared" si="1"/>
        <v>69</v>
      </c>
      <c r="C72" s="122" t="s">
        <v>122</v>
      </c>
      <c r="D72" s="122" t="s">
        <v>122</v>
      </c>
      <c r="E72" s="144">
        <v>11</v>
      </c>
      <c r="F72" s="144">
        <v>1</v>
      </c>
      <c r="G72" s="144">
        <v>10</v>
      </c>
      <c r="H72" s="189"/>
    </row>
    <row r="73" spans="2:8">
      <c r="B73" s="106">
        <f t="shared" si="1"/>
        <v>70</v>
      </c>
      <c r="C73" s="122" t="s">
        <v>123</v>
      </c>
      <c r="D73" s="122" t="s">
        <v>123</v>
      </c>
      <c r="E73" s="144">
        <v>8</v>
      </c>
      <c r="F73" s="144">
        <v>1</v>
      </c>
      <c r="G73" s="144">
        <v>7.5</v>
      </c>
      <c r="H73" s="189"/>
    </row>
    <row r="74" spans="2:8">
      <c r="B74" s="106">
        <f t="shared" si="1"/>
        <v>71</v>
      </c>
      <c r="C74" s="122" t="s">
        <v>124</v>
      </c>
      <c r="D74" s="122" t="s">
        <v>124</v>
      </c>
      <c r="E74" s="144">
        <v>8.5</v>
      </c>
      <c r="F74" s="144">
        <v>1</v>
      </c>
      <c r="G74" s="144">
        <v>7.5</v>
      </c>
      <c r="H74" s="189"/>
    </row>
    <row r="75" spans="2:8">
      <c r="B75" s="106">
        <f t="shared" si="1"/>
        <v>72</v>
      </c>
      <c r="C75" s="122" t="s">
        <v>125</v>
      </c>
      <c r="D75" s="122" t="s">
        <v>125</v>
      </c>
      <c r="E75" s="144">
        <v>3</v>
      </c>
      <c r="F75" s="144">
        <v>0.5</v>
      </c>
      <c r="G75" s="144">
        <v>2.5</v>
      </c>
      <c r="H75" s="189"/>
    </row>
    <row r="76" spans="2:8">
      <c r="B76" s="106">
        <f t="shared" si="1"/>
        <v>73</v>
      </c>
      <c r="C76" s="122" t="s">
        <v>126</v>
      </c>
      <c r="D76" s="122" t="s">
        <v>126</v>
      </c>
      <c r="E76" s="144">
        <v>3</v>
      </c>
      <c r="F76" s="144">
        <v>0.5</v>
      </c>
      <c r="G76" s="144">
        <v>3</v>
      </c>
      <c r="H76" s="189"/>
    </row>
    <row r="77" spans="2:8">
      <c r="B77" s="106">
        <f t="shared" si="1"/>
        <v>74</v>
      </c>
      <c r="C77" s="122" t="s">
        <v>127</v>
      </c>
      <c r="D77" s="122" t="s">
        <v>127</v>
      </c>
      <c r="E77" s="144">
        <v>7.5</v>
      </c>
      <c r="F77" s="144">
        <v>1</v>
      </c>
      <c r="G77" s="144">
        <v>6.5</v>
      </c>
      <c r="H77" s="189"/>
    </row>
    <row r="78" spans="2:8">
      <c r="B78" s="106">
        <f t="shared" si="1"/>
        <v>75</v>
      </c>
      <c r="C78" s="122" t="s">
        <v>128</v>
      </c>
      <c r="D78" s="122" t="s">
        <v>128</v>
      </c>
      <c r="E78" s="144">
        <v>4.5</v>
      </c>
      <c r="F78" s="144">
        <v>0.5</v>
      </c>
      <c r="G78" s="144">
        <v>4</v>
      </c>
      <c r="H78" s="189"/>
    </row>
    <row r="79" spans="2:8">
      <c r="B79" s="106">
        <f t="shared" si="1"/>
        <v>76</v>
      </c>
      <c r="C79" s="122" t="s">
        <v>129</v>
      </c>
      <c r="D79" s="122" t="s">
        <v>129</v>
      </c>
      <c r="E79" s="144">
        <v>6.5</v>
      </c>
      <c r="F79" s="144">
        <v>1</v>
      </c>
      <c r="G79" s="144">
        <v>6</v>
      </c>
      <c r="H79" s="189"/>
    </row>
    <row r="80" spans="2:8">
      <c r="B80" s="106">
        <f t="shared" si="1"/>
        <v>77</v>
      </c>
      <c r="C80" s="122" t="s">
        <v>130</v>
      </c>
      <c r="D80" s="122" t="s">
        <v>130</v>
      </c>
      <c r="E80" s="144">
        <v>3</v>
      </c>
      <c r="F80" s="144">
        <v>0.5</v>
      </c>
      <c r="G80" s="144">
        <v>2.5</v>
      </c>
      <c r="H80" s="189"/>
    </row>
    <row r="81" spans="2:8">
      <c r="B81" s="106">
        <f t="shared" si="1"/>
        <v>78</v>
      </c>
      <c r="C81" s="122" t="s">
        <v>131</v>
      </c>
      <c r="D81" s="122" t="s">
        <v>131</v>
      </c>
      <c r="E81" s="144">
        <v>6.5</v>
      </c>
      <c r="F81" s="144">
        <v>1</v>
      </c>
      <c r="G81" s="144">
        <v>6</v>
      </c>
      <c r="H81" s="189"/>
    </row>
    <row r="82" spans="2:8">
      <c r="B82" s="106">
        <f t="shared" si="1"/>
        <v>79</v>
      </c>
      <c r="C82" s="122" t="s">
        <v>132</v>
      </c>
      <c r="D82" s="122" t="s">
        <v>132</v>
      </c>
      <c r="E82" s="144">
        <v>3</v>
      </c>
      <c r="F82" s="144">
        <v>0.5</v>
      </c>
      <c r="G82" s="144">
        <v>2.5</v>
      </c>
      <c r="H82" s="189"/>
    </row>
    <row r="83" spans="2:8">
      <c r="B83" s="106">
        <f t="shared" si="1"/>
        <v>80</v>
      </c>
      <c r="C83" s="122" t="s">
        <v>133</v>
      </c>
      <c r="D83" s="122" t="s">
        <v>133</v>
      </c>
      <c r="E83" s="144">
        <v>3</v>
      </c>
      <c r="F83" s="144">
        <v>0.5</v>
      </c>
      <c r="G83" s="144">
        <v>3</v>
      </c>
      <c r="H83" s="189"/>
    </row>
    <row r="84" spans="2:8">
      <c r="B84" s="106">
        <f t="shared" si="1"/>
        <v>81</v>
      </c>
      <c r="C84" s="122" t="s">
        <v>134</v>
      </c>
      <c r="D84" s="122" t="s">
        <v>134</v>
      </c>
      <c r="E84" s="144">
        <v>2</v>
      </c>
      <c r="F84" s="144">
        <v>0.5</v>
      </c>
      <c r="G84" s="144">
        <v>1.5588</v>
      </c>
      <c r="H84" s="189"/>
    </row>
    <row r="85" spans="2:8">
      <c r="B85" s="106">
        <f t="shared" si="1"/>
        <v>82</v>
      </c>
      <c r="C85" s="122" t="s">
        <v>156</v>
      </c>
      <c r="D85" s="122" t="s">
        <v>156</v>
      </c>
      <c r="E85" s="144">
        <v>6.5</v>
      </c>
      <c r="F85" s="144">
        <v>1</v>
      </c>
      <c r="G85" s="144">
        <v>6</v>
      </c>
      <c r="H85" s="189"/>
    </row>
    <row r="86" spans="2:8">
      <c r="B86" s="106">
        <f t="shared" si="1"/>
        <v>83</v>
      </c>
      <c r="C86" s="122" t="s">
        <v>157</v>
      </c>
      <c r="D86" s="122" t="s">
        <v>157</v>
      </c>
      <c r="E86" s="144">
        <v>6.5</v>
      </c>
      <c r="F86" s="144">
        <v>1</v>
      </c>
      <c r="G86" s="144">
        <v>6</v>
      </c>
      <c r="H86" s="189"/>
    </row>
    <row r="87" spans="2:8">
      <c r="B87" s="106">
        <f t="shared" si="1"/>
        <v>84</v>
      </c>
      <c r="C87" s="122" t="s">
        <v>158</v>
      </c>
      <c r="D87" s="122" t="s">
        <v>158</v>
      </c>
      <c r="E87" s="144">
        <v>3</v>
      </c>
      <c r="F87" s="144">
        <v>0.5</v>
      </c>
      <c r="G87" s="144">
        <v>3</v>
      </c>
      <c r="H87" s="189"/>
    </row>
    <row r="88" spans="2:8">
      <c r="B88" s="106">
        <f t="shared" si="1"/>
        <v>85</v>
      </c>
      <c r="C88" s="122" t="s">
        <v>159</v>
      </c>
      <c r="D88" s="122" t="s">
        <v>159</v>
      </c>
      <c r="E88" s="144">
        <v>3.5</v>
      </c>
      <c r="F88" s="144">
        <v>0.5</v>
      </c>
      <c r="G88" s="144">
        <v>3</v>
      </c>
      <c r="H88" s="189"/>
    </row>
    <row r="89" spans="2:8">
      <c r="B89" s="106">
        <f t="shared" si="1"/>
        <v>86</v>
      </c>
      <c r="C89" s="122" t="s">
        <v>160</v>
      </c>
      <c r="D89" s="122" t="s">
        <v>160</v>
      </c>
      <c r="E89" s="144">
        <v>21</v>
      </c>
      <c r="F89" s="144">
        <v>2</v>
      </c>
      <c r="G89" s="144">
        <v>19.5</v>
      </c>
      <c r="H89" s="189"/>
    </row>
    <row r="90" spans="2:8">
      <c r="B90" s="106">
        <f t="shared" si="1"/>
        <v>87</v>
      </c>
      <c r="C90" s="122" t="s">
        <v>161</v>
      </c>
      <c r="D90" s="122" t="s">
        <v>161</v>
      </c>
      <c r="E90" s="144">
        <v>17.5</v>
      </c>
      <c r="F90" s="144">
        <v>2</v>
      </c>
      <c r="G90" s="144">
        <v>16</v>
      </c>
      <c r="H90" s="189"/>
    </row>
    <row r="91" spans="2:8">
      <c r="B91" s="106">
        <f t="shared" si="1"/>
        <v>88</v>
      </c>
      <c r="C91" s="122" t="s">
        <v>162</v>
      </c>
      <c r="D91" s="122" t="s">
        <v>162</v>
      </c>
      <c r="E91" s="144">
        <v>8</v>
      </c>
      <c r="F91" s="144">
        <v>1</v>
      </c>
      <c r="G91" s="144">
        <v>7.5</v>
      </c>
      <c r="H91" s="189"/>
    </row>
    <row r="92" spans="2:8">
      <c r="B92" s="106">
        <f t="shared" si="1"/>
        <v>89</v>
      </c>
      <c r="C92" s="122" t="s">
        <v>163</v>
      </c>
      <c r="D92" s="122" t="s">
        <v>163</v>
      </c>
      <c r="E92" s="144">
        <v>8</v>
      </c>
      <c r="F92" s="144">
        <v>1</v>
      </c>
      <c r="G92" s="144">
        <v>7.5</v>
      </c>
      <c r="H92" s="189"/>
    </row>
    <row r="93" spans="2:8">
      <c r="B93" s="106">
        <f t="shared" si="1"/>
        <v>90</v>
      </c>
      <c r="C93" s="122" t="s">
        <v>164</v>
      </c>
      <c r="D93" s="122" t="s">
        <v>164</v>
      </c>
      <c r="E93" s="144">
        <v>8</v>
      </c>
      <c r="F93" s="144">
        <v>1</v>
      </c>
      <c r="G93" s="144">
        <v>7.5</v>
      </c>
      <c r="H93" s="189"/>
    </row>
    <row r="94" spans="2:8">
      <c r="B94" s="106">
        <f t="shared" si="1"/>
        <v>91</v>
      </c>
      <c r="C94" s="122" t="s">
        <v>181</v>
      </c>
      <c r="D94" s="122" t="s">
        <v>181</v>
      </c>
      <c r="E94" s="144">
        <v>9</v>
      </c>
      <c r="F94" s="144">
        <v>1</v>
      </c>
      <c r="G94" s="144">
        <v>7</v>
      </c>
      <c r="H94" s="189"/>
    </row>
    <row r="95" spans="2:8" ht="25.5">
      <c r="B95" s="106">
        <f t="shared" si="1"/>
        <v>92</v>
      </c>
      <c r="C95" s="122" t="s">
        <v>182</v>
      </c>
      <c r="D95" s="122" t="s">
        <v>182</v>
      </c>
      <c r="E95" s="144">
        <v>17.5</v>
      </c>
      <c r="F95" s="144">
        <v>2</v>
      </c>
      <c r="G95" s="144">
        <v>5.5</v>
      </c>
      <c r="H95" s="189"/>
    </row>
    <row r="96" spans="2:8">
      <c r="B96" s="106">
        <f t="shared" si="1"/>
        <v>93</v>
      </c>
      <c r="C96" s="122" t="s">
        <v>165</v>
      </c>
      <c r="D96" s="122" t="s">
        <v>165</v>
      </c>
      <c r="E96" s="144">
        <v>0.85</v>
      </c>
      <c r="F96" s="144">
        <v>6.9999999999999993E-2</v>
      </c>
      <c r="G96" s="144">
        <v>0.6552</v>
      </c>
      <c r="H96" s="189"/>
    </row>
    <row r="97" spans="2:8">
      <c r="B97" s="106">
        <f t="shared" si="1"/>
        <v>94</v>
      </c>
      <c r="C97" s="122" t="s">
        <v>173</v>
      </c>
      <c r="D97" s="122" t="s">
        <v>173</v>
      </c>
      <c r="E97" s="144">
        <v>2</v>
      </c>
      <c r="F97" s="144">
        <v>0.5</v>
      </c>
      <c r="G97" s="144">
        <v>1.5264</v>
      </c>
      <c r="H97" s="189"/>
    </row>
    <row r="98" spans="2:8">
      <c r="B98" s="106">
        <f t="shared" si="1"/>
        <v>95</v>
      </c>
      <c r="C98" s="122" t="s">
        <v>174</v>
      </c>
      <c r="D98" s="122" t="s">
        <v>174</v>
      </c>
      <c r="E98" s="144">
        <v>2.5</v>
      </c>
      <c r="F98" s="144">
        <v>0.5</v>
      </c>
      <c r="G98" s="144">
        <v>1.7423999999999999</v>
      </c>
      <c r="H98" s="189"/>
    </row>
    <row r="99" spans="2:8" ht="25.5">
      <c r="B99" s="106">
        <f t="shared" si="1"/>
        <v>96</v>
      </c>
      <c r="C99" s="122" t="s">
        <v>175</v>
      </c>
      <c r="D99" s="122" t="s">
        <v>175</v>
      </c>
      <c r="E99" s="144">
        <v>2</v>
      </c>
      <c r="F99" s="144">
        <v>0.5</v>
      </c>
      <c r="G99" s="144">
        <v>1.5264</v>
      </c>
      <c r="H99" s="189"/>
    </row>
    <row r="100" spans="2:8">
      <c r="B100" s="106">
        <f t="shared" si="1"/>
        <v>97</v>
      </c>
      <c r="C100" s="122" t="s">
        <v>176</v>
      </c>
      <c r="D100" s="122" t="s">
        <v>176</v>
      </c>
      <c r="E100" s="144">
        <v>2.5</v>
      </c>
      <c r="F100" s="144">
        <v>0.5</v>
      </c>
      <c r="G100" s="144">
        <v>1.7423999999999999</v>
      </c>
      <c r="H100" s="189"/>
    </row>
    <row r="101" spans="2:8">
      <c r="B101" s="106">
        <f t="shared" si="1"/>
        <v>98</v>
      </c>
      <c r="C101" s="122" t="s">
        <v>177</v>
      </c>
      <c r="D101" s="122" t="s">
        <v>177</v>
      </c>
      <c r="E101" s="144">
        <v>2</v>
      </c>
      <c r="F101" s="144">
        <v>0.5</v>
      </c>
      <c r="G101" s="144">
        <v>1.3068</v>
      </c>
      <c r="H101" s="189"/>
    </row>
    <row r="102" spans="2:8">
      <c r="B102" s="106">
        <f t="shared" si="1"/>
        <v>99</v>
      </c>
      <c r="C102" s="122" t="s">
        <v>166</v>
      </c>
      <c r="D102" s="122" t="s">
        <v>166</v>
      </c>
      <c r="E102" s="144">
        <v>2</v>
      </c>
      <c r="F102" s="144">
        <v>0.5</v>
      </c>
      <c r="G102" s="144">
        <v>1.3068</v>
      </c>
      <c r="H102" s="189"/>
    </row>
    <row r="103" spans="2:8">
      <c r="B103" s="106">
        <f t="shared" si="1"/>
        <v>100</v>
      </c>
      <c r="C103" s="122" t="s">
        <v>167</v>
      </c>
      <c r="D103" s="122" t="s">
        <v>167</v>
      </c>
      <c r="E103" s="144">
        <v>2</v>
      </c>
      <c r="F103" s="144">
        <v>0.5</v>
      </c>
      <c r="G103" s="144">
        <v>1.3068</v>
      </c>
      <c r="H103" s="189"/>
    </row>
    <row r="104" spans="2:8">
      <c r="B104" s="106">
        <f t="shared" si="1"/>
        <v>101</v>
      </c>
      <c r="C104" s="122" t="s">
        <v>168</v>
      </c>
      <c r="D104" s="122" t="s">
        <v>168</v>
      </c>
      <c r="E104" s="144">
        <v>2</v>
      </c>
      <c r="F104" s="144">
        <v>0.5</v>
      </c>
      <c r="G104" s="144">
        <v>1.3068</v>
      </c>
      <c r="H104" s="189"/>
    </row>
    <row r="105" spans="2:8">
      <c r="B105" s="106">
        <f t="shared" si="1"/>
        <v>102</v>
      </c>
      <c r="C105" s="122" t="s">
        <v>169</v>
      </c>
      <c r="D105" s="122" t="s">
        <v>169</v>
      </c>
      <c r="E105" s="144">
        <v>2.5</v>
      </c>
      <c r="F105" s="144">
        <v>0.5</v>
      </c>
      <c r="G105" s="144">
        <v>1.7423999999999999</v>
      </c>
      <c r="H105" s="189"/>
    </row>
    <row r="106" spans="2:8">
      <c r="B106" s="106">
        <f t="shared" si="1"/>
        <v>103</v>
      </c>
      <c r="C106" s="122" t="s">
        <v>170</v>
      </c>
      <c r="D106" s="122" t="s">
        <v>170</v>
      </c>
      <c r="E106" s="144">
        <v>2</v>
      </c>
      <c r="F106" s="144">
        <v>0.5</v>
      </c>
      <c r="G106" s="144">
        <v>1.3068</v>
      </c>
      <c r="H106" s="189"/>
    </row>
    <row r="107" spans="2:8">
      <c r="B107" s="106">
        <f t="shared" si="1"/>
        <v>104</v>
      </c>
      <c r="C107" s="122" t="s">
        <v>171</v>
      </c>
      <c r="D107" s="122" t="s">
        <v>171</v>
      </c>
      <c r="E107" s="144">
        <v>2</v>
      </c>
      <c r="F107" s="144">
        <v>0.5</v>
      </c>
      <c r="G107" s="144">
        <v>1.3068</v>
      </c>
      <c r="H107" s="189"/>
    </row>
    <row r="108" spans="2:8">
      <c r="B108" s="106">
        <f t="shared" si="1"/>
        <v>105</v>
      </c>
      <c r="C108" s="122" t="s">
        <v>172</v>
      </c>
      <c r="D108" s="122" t="s">
        <v>172</v>
      </c>
      <c r="E108" s="144">
        <v>2</v>
      </c>
      <c r="F108" s="144">
        <v>0.5</v>
      </c>
      <c r="G108" s="144">
        <v>1.3068</v>
      </c>
      <c r="H108" s="189"/>
    </row>
    <row r="109" spans="2:8">
      <c r="B109" s="106">
        <f t="shared" si="1"/>
        <v>106</v>
      </c>
      <c r="C109" s="122" t="s">
        <v>197</v>
      </c>
      <c r="D109" s="122" t="s">
        <v>197</v>
      </c>
      <c r="E109" s="144">
        <v>12</v>
      </c>
      <c r="F109" s="144">
        <v>1.5</v>
      </c>
      <c r="G109" s="144">
        <v>11</v>
      </c>
      <c r="H109" s="189"/>
    </row>
    <row r="110" spans="2:8">
      <c r="B110" s="106">
        <f t="shared" si="1"/>
        <v>107</v>
      </c>
      <c r="C110" s="122" t="s">
        <v>198</v>
      </c>
      <c r="D110" s="122" t="s">
        <v>198</v>
      </c>
      <c r="E110" s="144">
        <v>33</v>
      </c>
      <c r="F110" s="144">
        <v>3</v>
      </c>
      <c r="G110" s="144">
        <v>30</v>
      </c>
      <c r="H110" s="189"/>
    </row>
    <row r="111" spans="2:8">
      <c r="B111" s="106">
        <f t="shared" si="1"/>
        <v>108</v>
      </c>
      <c r="C111" s="122" t="s">
        <v>199</v>
      </c>
      <c r="D111" s="122" t="s">
        <v>199</v>
      </c>
      <c r="E111" s="144">
        <v>19.5</v>
      </c>
      <c r="F111" s="144">
        <v>2</v>
      </c>
      <c r="G111" s="144">
        <v>18</v>
      </c>
      <c r="H111" s="189"/>
    </row>
    <row r="112" spans="2:8">
      <c r="B112" s="106">
        <f t="shared" si="1"/>
        <v>109</v>
      </c>
      <c r="C112" s="122" t="s">
        <v>200</v>
      </c>
      <c r="D112" s="122" t="s">
        <v>200</v>
      </c>
      <c r="E112" s="144">
        <v>12</v>
      </c>
      <c r="F112" s="144">
        <v>1.5</v>
      </c>
      <c r="G112" s="144">
        <v>11</v>
      </c>
      <c r="H112" s="189"/>
    </row>
    <row r="113" spans="2:8">
      <c r="B113" s="106">
        <f t="shared" si="1"/>
        <v>110</v>
      </c>
      <c r="C113" s="122" t="s">
        <v>201</v>
      </c>
      <c r="D113" s="122" t="s">
        <v>201</v>
      </c>
      <c r="E113" s="144">
        <v>12</v>
      </c>
      <c r="F113" s="144">
        <v>1.5</v>
      </c>
      <c r="G113" s="144">
        <v>11</v>
      </c>
      <c r="H113" s="189"/>
    </row>
    <row r="114" spans="2:8">
      <c r="B114" s="106">
        <f t="shared" si="1"/>
        <v>111</v>
      </c>
      <c r="C114" s="122" t="s">
        <v>202</v>
      </c>
      <c r="D114" s="122" t="s">
        <v>202</v>
      </c>
      <c r="E114" s="144">
        <v>8</v>
      </c>
      <c r="F114" s="144">
        <v>1</v>
      </c>
      <c r="G114" s="144">
        <v>7.5</v>
      </c>
      <c r="H114" s="189"/>
    </row>
    <row r="115" spans="2:8">
      <c r="B115" s="106">
        <f t="shared" si="1"/>
        <v>112</v>
      </c>
      <c r="C115" s="122" t="s">
        <v>203</v>
      </c>
      <c r="D115" s="122" t="s">
        <v>203</v>
      </c>
      <c r="E115" s="144">
        <v>8</v>
      </c>
      <c r="F115" s="144">
        <v>1</v>
      </c>
      <c r="G115" s="144">
        <v>7.5</v>
      </c>
      <c r="H115" s="189"/>
    </row>
    <row r="116" spans="2:8">
      <c r="B116" s="106">
        <f t="shared" si="1"/>
        <v>113</v>
      </c>
      <c r="C116" s="122"/>
      <c r="D116" s="122"/>
      <c r="E116" s="144" t="str">
        <f>IF(TRIM(C116)="","",CEILING(#REF!*UnitPoint_Effort_Rate*TestExecute_Rate*10/5,1)*5/10)</f>
        <v/>
      </c>
      <c r="F116" s="144" t="str">
        <f>IF(TRIM(D116)="","",IF(#REF! &gt;= 1,CEILING(#REF!*UnitPoint_Effort_Rate*TestEvidence_Rate*10/5,1)*5/10,#REF!*UnitPoint_Effort_Rate*TestEvidence_Rate))</f>
        <v/>
      </c>
      <c r="G116" s="144" t="str">
        <f>IF(TRIM(D116)="","",IF(#REF! &gt;= 1,CEILING(#REF!*UnitPoint_Effort_Rate*10/5,1)*5/10,#REF!*UnitPoint_Effort_Rate))</f>
        <v/>
      </c>
      <c r="H116" s="189"/>
    </row>
    <row r="117" spans="2:8">
      <c r="B117" s="106">
        <f t="shared" si="1"/>
        <v>114</v>
      </c>
      <c r="C117" s="123"/>
      <c r="D117" s="123"/>
      <c r="E117" s="144" t="str">
        <f>IF(TRIM(C117)="","",CEILING(#REF!*UnitPoint_Effort_Rate*TestExecute_Rate*10/5,1)*5/10)</f>
        <v/>
      </c>
      <c r="F117" s="144" t="str">
        <f>IF(TRIM(D117)="","",IF(#REF! &gt;= 1,CEILING(#REF!*UnitPoint_Effort_Rate*TestEvidence_Rate*10/5,1)*5/10,#REF!*UnitPoint_Effort_Rate*TestEvidence_Rate))</f>
        <v/>
      </c>
      <c r="G117" s="144" t="str">
        <f>IF(TRIM(D117)="","",IF(#REF! &gt;= 1,CEILING(#REF!*UnitPoint_Effort_Rate*10/5,1)*5/10,#REF!*UnitPoint_Effort_Rate))</f>
        <v/>
      </c>
      <c r="H117" s="190"/>
    </row>
    <row r="118" spans="2:8" ht="15.75" thickBot="1">
      <c r="B118" s="145">
        <f t="shared" ref="B118" si="2">ROW() - 3</f>
        <v>115</v>
      </c>
      <c r="C118" s="146"/>
      <c r="D118" s="146"/>
      <c r="E118" s="147" t="str">
        <f>IF(TRIM(C118)="","",CEILING(#REF!*UnitPoint_Effort_Rate*TestExecute_Rate*10/5,1)*5/10)</f>
        <v/>
      </c>
      <c r="F118" s="147" t="str">
        <f>IF(TRIM(D118)="","",IF(#REF! &gt;= 1,CEILING(#REF!*UnitPoint_Effort_Rate*TestEvidence_Rate*10/5,1)*5/10,#REF!*UnitPoint_Effort_Rate*TestEvidence_Rate))</f>
        <v/>
      </c>
      <c r="G118" s="147" t="str">
        <f>IF(TRIM(D118)="","",IF(#REF! &gt;= 1,CEILING(#REF!*UnitPoint_Effort_Rate*10/5,1)*5/10,#REF!*UnitPoint_Effort_Rate))</f>
        <v/>
      </c>
      <c r="H118" s="191"/>
    </row>
    <row r="119" spans="2:8">
      <c r="B119" s="92"/>
      <c r="C119" s="92"/>
      <c r="D119" s="92"/>
      <c r="E119" s="93"/>
      <c r="F119" s="93"/>
      <c r="G119" s="93"/>
      <c r="H119" s="92"/>
    </row>
  </sheetData>
  <protectedRanges>
    <protectedRange sqref="H4:H118" name="Range2"/>
  </protectedRanges>
  <phoneticPr fontId="3"/>
  <conditionalFormatting sqref="E4:G118">
    <cfRule type="expression" dxfId="10" priority="13" stopIfTrue="1">
      <formula>MOD(ROW(),2)=0</formula>
    </cfRule>
    <cfRule type="expression" dxfId="9" priority="14" stopIfTrue="1">
      <formula>MOD(ROW(),2)=1</formula>
    </cfRule>
  </conditionalFormatting>
  <conditionalFormatting sqref="C53:D76">
    <cfRule type="expression" dxfId="8" priority="4" stopIfTrue="1">
      <formula>$I53&gt;1</formula>
    </cfRule>
    <cfRule type="expression" dxfId="7" priority="5" stopIfTrue="1">
      <formula>MOD(ROW(),2)=0</formula>
    </cfRule>
    <cfRule type="expression" dxfId="6" priority="6" stopIfTrue="1">
      <formula>MOD(ROW(),2)=1</formula>
    </cfRule>
  </conditionalFormatting>
  <conditionalFormatting sqref="H4:H118 B4:D118">
    <cfRule type="expression" dxfId="5" priority="15" stopIfTrue="1">
      <formula>#REF!&gt;1</formula>
    </cfRule>
    <cfRule type="expression" dxfId="4" priority="16" stopIfTrue="1">
      <formula>MOD(ROW(),2)=0</formula>
    </cfRule>
    <cfRule type="expression" dxfId="3" priority="17" stopIfTrue="1">
      <formula>MOD(ROW(),2)=1</formula>
    </cfRule>
  </conditionalFormatting>
  <conditionalFormatting sqref="C53:D76">
    <cfRule type="expression" dxfId="2" priority="23" stopIfTrue="1">
      <formula>#REF!&gt;1</formula>
    </cfRule>
    <cfRule type="expression" dxfId="1" priority="24" stopIfTrue="1">
      <formula>MOD(ROW(),2)=0</formula>
    </cfRule>
    <cfRule type="expression" dxfId="0" priority="25" stopIfTrue="1">
      <formula>MOD(ROW(),2)=1</formula>
    </cfRule>
  </conditionalFormatting>
  <printOptions horizontalCentered="1"/>
  <pageMargins left="0.59055118110236227" right="0.39370078740157483" top="0.39370078740157483" bottom="0.39370078740157483" header="0.51181102362204722" footer="0.51181102362204722"/>
  <pageSetup paperSize="9" scale="7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24</vt:i4>
      </vt:variant>
    </vt:vector>
  </HeadingPairs>
  <TitlesOfParts>
    <vt:vector size="29" baseType="lpstr">
      <vt:lpstr>Summary</vt:lpstr>
      <vt:lpstr>PG1</vt:lpstr>
      <vt:lpstr>PG2</vt:lpstr>
      <vt:lpstr>PG3</vt:lpstr>
      <vt:lpstr>PT1(UT)</vt:lpstr>
      <vt:lpstr>Language_Rate_PG2</vt:lpstr>
      <vt:lpstr>Language_Rate_PG3</vt:lpstr>
      <vt:lpstr>Management_Rate</vt:lpstr>
      <vt:lpstr>MM_Rate</vt:lpstr>
      <vt:lpstr>Module_List</vt:lpstr>
      <vt:lpstr>PG1_Review_Complexity</vt:lpstr>
      <vt:lpstr>PG1LookupRange</vt:lpstr>
      <vt:lpstr>PG2LookupRange</vt:lpstr>
      <vt:lpstr>PG3_Review_Complexity</vt:lpstr>
      <vt:lpstr>PG3LookupRange</vt:lpstr>
      <vt:lpstr>'PG1'!Print_Area</vt:lpstr>
      <vt:lpstr>'PG2'!Print_Area</vt:lpstr>
      <vt:lpstr>'PG3'!Print_Area</vt:lpstr>
      <vt:lpstr>'PT1(UT)'!Print_Area</vt:lpstr>
      <vt:lpstr>Summary!Print_Area</vt:lpstr>
      <vt:lpstr>'PG1'!Print_Titles</vt:lpstr>
      <vt:lpstr>'PG2'!Print_Titles</vt:lpstr>
      <vt:lpstr>'PG3'!Print_Titles</vt:lpstr>
      <vt:lpstr>'PT1(UT)'!Print_Titles</vt:lpstr>
      <vt:lpstr>Summary!Print_Titles</vt:lpstr>
      <vt:lpstr>Support_Rate</vt:lpstr>
      <vt:lpstr>TestEvidence_Rate</vt:lpstr>
      <vt:lpstr>TestExecute_Rate</vt:lpstr>
      <vt:lpstr>UTLookupRange</vt:lpstr>
    </vt:vector>
  </TitlesOfParts>
  <Company>FUJINET Co.,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Dang Phu</dc:creator>
  <cp:lastModifiedBy>Le Minh Dat</cp:lastModifiedBy>
  <cp:lastPrinted>2011-11-18T03:03:37Z</cp:lastPrinted>
  <dcterms:created xsi:type="dcterms:W3CDTF">2002-04-03T03:06:29Z</dcterms:created>
  <dcterms:modified xsi:type="dcterms:W3CDTF">2017-08-30T10:39:27Z</dcterms:modified>
</cp:coreProperties>
</file>