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hl1n22\Desktop\2023\"/>
    </mc:Choice>
  </mc:AlternateContent>
  <xr:revisionPtr revIDLastSave="0" documentId="13_ncr:1_{2245052B-4391-4CD3-9181-192FD3E0850D}" xr6:coauthVersionLast="47" xr6:coauthVersionMax="47" xr10:uidLastSave="{00000000-0000-0000-0000-000000000000}"/>
  <bookViews>
    <workbookView xWindow="9600" yWindow="0" windowWidth="9600" windowHeight="10200" tabRatio="393" firstSheet="2" activeTab="4" xr2:uid="{00000000-000D-0000-FFFF-FFFF00000000}"/>
  </bookViews>
  <sheets>
    <sheet name="Coal 123" sheetId="2" r:id="rId1"/>
    <sheet name="Coal 456" sheetId="17" r:id="rId2"/>
    <sheet name="Coal 789" sheetId="18" r:id="rId3"/>
    <sheet name="Coal 1012" sheetId="19" r:id="rId4"/>
    <sheet name="Summary" sheetId="13" r:id="rId5"/>
  </sheets>
  <definedNames>
    <definedName name="_xlnm.Print_Area" localSheetId="3">'Coal 1012'!#REF!</definedName>
    <definedName name="_xlnm.Print_Area" localSheetId="0">'Coal 123'!#REF!</definedName>
    <definedName name="_xlnm.Print_Area" localSheetId="1">'Coal 456'!#REF!</definedName>
    <definedName name="_xlnm.Print_Area" localSheetId="2">'Coal 789'!#REF!</definedName>
    <definedName name="solver_adj" localSheetId="3" hidden="1">'Coal 1012'!$D$7,'Coal 1012'!$E$7</definedName>
    <definedName name="solver_adj" localSheetId="0" hidden="1">'Coal 123'!$D$7,'Coal 123'!$E$7</definedName>
    <definedName name="solver_adj" localSheetId="1" hidden="1">'Coal 456'!$D$7,'Coal 456'!$E$7</definedName>
    <definedName name="solver_adj" localSheetId="2" hidden="1">'Coal 789'!$D$7,'Coal 789'!$E$7</definedName>
    <definedName name="solver_cvg" localSheetId="3" hidden="1">0.01</definedName>
    <definedName name="solver_cvg" localSheetId="0" hidden="1">0.01</definedName>
    <definedName name="solver_cvg" localSheetId="1" hidden="1">0.01</definedName>
    <definedName name="solver_cvg" localSheetId="2" hidden="1">0.01</definedName>
    <definedName name="solver_drv" localSheetId="3" hidden="1">2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3" hidden="1">3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'Coal 1012'!$D$7:$E$7</definedName>
    <definedName name="solver_lhs1" localSheetId="0" hidden="1">'Coal 123'!$D$7:$E$7</definedName>
    <definedName name="solver_lhs1" localSheetId="1" hidden="1">'Coal 456'!$D$7:$E$7</definedName>
    <definedName name="solver_lhs1" localSheetId="2" hidden="1">'Coal 789'!$D$7:$E$7</definedName>
    <definedName name="solver_lhs2" localSheetId="3" hidden="1">'Coal 1012'!$D$7</definedName>
    <definedName name="solver_lhs2" localSheetId="0" hidden="1">'Coal 123'!$D$7</definedName>
    <definedName name="solver_lhs2" localSheetId="1" hidden="1">'Coal 456'!$D$7</definedName>
    <definedName name="solver_lhs2" localSheetId="2" hidden="1">'Coal 789'!$D$7</definedName>
    <definedName name="solver_lhs3" localSheetId="3" hidden="1">'Coal 1012'!$K$7</definedName>
    <definedName name="solver_lhs3" localSheetId="0" hidden="1">'Coal 123'!$K$7</definedName>
    <definedName name="solver_lhs3" localSheetId="1" hidden="1">'Coal 456'!$K$7</definedName>
    <definedName name="solver_lhs3" localSheetId="2" hidden="1">'Coal 789'!$K$7</definedName>
    <definedName name="solver_lhs4" localSheetId="3" hidden="1">'Coal 1012'!$L$14:$L$102</definedName>
    <definedName name="solver_lhs4" localSheetId="0" hidden="1">'Coal 123'!$L$14:$L$102</definedName>
    <definedName name="solver_lhs4" localSheetId="1" hidden="1">'Coal 456'!$L$14:$L$102</definedName>
    <definedName name="solver_lhs4" localSheetId="2" hidden="1">'Coal 789'!$L$14:$L$102</definedName>
    <definedName name="solver_lhs5" localSheetId="3" hidden="1">'Coal 1012'!$L$14:$L$73</definedName>
    <definedName name="solver_lhs5" localSheetId="0" hidden="1">'Coal 123'!$L$14:$L$73</definedName>
    <definedName name="solver_lhs5" localSheetId="1" hidden="1">'Coal 456'!$L$14:$L$73</definedName>
    <definedName name="solver_lhs5" localSheetId="2" hidden="1">'Coal 789'!$L$14:$L$73</definedName>
    <definedName name="solver_lin" localSheetId="3" hidden="1">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300</definedName>
    <definedName name="solver_mni" localSheetId="0" hidden="1">300</definedName>
    <definedName name="solver_mni" localSheetId="1" hidden="1">300</definedName>
    <definedName name="solver_mni" localSheetId="2" hidden="1">300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1</definedName>
    <definedName name="solver_msl" localSheetId="0" hidden="1">1</definedName>
    <definedName name="solver_msl" localSheetId="1" hidden="1">1</definedName>
    <definedName name="solver_msl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4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'Coal 1012'!$L$11</definedName>
    <definedName name="solver_opt" localSheetId="0" hidden="1">'Coal 123'!$L$11</definedName>
    <definedName name="solver_opt" localSheetId="1" hidden="1">'Coal 456'!$L$11</definedName>
    <definedName name="solver_opt" localSheetId="2" hidden="1">'Coal 789'!$L$11</definedName>
    <definedName name="solver_pre" localSheetId="3" hidden="1">0.01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3" hidden="1">2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3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3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3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3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hs1" localSheetId="3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2" localSheetId="3" hidden="1">'Coal 1012'!$E$7</definedName>
    <definedName name="solver_rhs2" localSheetId="0" hidden="1">'Coal 123'!$E$7</definedName>
    <definedName name="solver_rhs2" localSheetId="1" hidden="1">'Coal 456'!$E$7</definedName>
    <definedName name="solver_rhs2" localSheetId="2" hidden="1">'Coal 789'!$E$7</definedName>
    <definedName name="solver_rhs3" localSheetId="3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3" hidden="1">56</definedName>
    <definedName name="solver_rhs4" localSheetId="0" hidden="1">56</definedName>
    <definedName name="solver_rhs4" localSheetId="1" hidden="1">56</definedName>
    <definedName name="solver_rhs4" localSheetId="2" hidden="1">56</definedName>
    <definedName name="solver_rhs5" localSheetId="3" hidden="1">56</definedName>
    <definedName name="solver_rhs5" localSheetId="0" hidden="1">56</definedName>
    <definedName name="solver_rhs5" localSheetId="1" hidden="1">56</definedName>
    <definedName name="solver_rhs5" localSheetId="2" hidden="1">56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</definedName>
    <definedName name="solver_ssz" localSheetId="0" hidden="1">10</definedName>
    <definedName name="solver_ssz" localSheetId="1" hidden="1">10</definedName>
    <definedName name="solver_ssz" localSheetId="2" hidden="1">10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3" l="1"/>
  <c r="K14" i="19" l="1"/>
  <c r="E11" i="18" l="1"/>
  <c r="J7" i="19" l="1"/>
  <c r="D11" i="19" s="1"/>
  <c r="J11" i="19"/>
  <c r="I5" i="13" s="1"/>
  <c r="B10" i="19"/>
  <c r="B11" i="19"/>
  <c r="K105" i="19"/>
  <c r="F105" i="19"/>
  <c r="E104" i="19"/>
  <c r="F104" i="19" s="1"/>
  <c r="E105" i="19"/>
  <c r="B11" i="18"/>
  <c r="J7" i="18"/>
  <c r="D4" i="13" s="1"/>
  <c r="J11" i="18"/>
  <c r="I4" i="13" s="1"/>
  <c r="D11" i="18"/>
  <c r="F11" i="18" s="1"/>
  <c r="B10" i="18"/>
  <c r="E103" i="18"/>
  <c r="F103" i="18" s="1"/>
  <c r="E104" i="18"/>
  <c r="F104" i="18" s="1"/>
  <c r="E105" i="18"/>
  <c r="F105" i="18" s="1"/>
  <c r="C5" i="13"/>
  <c r="B5" i="13"/>
  <c r="C4" i="13"/>
  <c r="B4" i="13"/>
  <c r="B10" i="17"/>
  <c r="B11" i="17"/>
  <c r="J7" i="17"/>
  <c r="D11" i="17" s="1"/>
  <c r="F11" i="17" s="1"/>
  <c r="J11" i="17"/>
  <c r="I3" i="13" s="1"/>
  <c r="E11" i="17"/>
  <c r="E104" i="17"/>
  <c r="F104" i="17" s="1"/>
  <c r="C3" i="13"/>
  <c r="B3" i="13"/>
  <c r="E103" i="19"/>
  <c r="F103" i="19" s="1"/>
  <c r="E102" i="19"/>
  <c r="F102" i="19" s="1"/>
  <c r="K102" i="19" s="1"/>
  <c r="E101" i="19"/>
  <c r="F101" i="19" s="1"/>
  <c r="K101" i="19" s="1"/>
  <c r="E100" i="19"/>
  <c r="F100" i="19" s="1"/>
  <c r="E99" i="19"/>
  <c r="F99" i="19" s="1"/>
  <c r="E98" i="19"/>
  <c r="F98" i="19" s="1"/>
  <c r="K98" i="19" s="1"/>
  <c r="E97" i="19"/>
  <c r="F97" i="19" s="1"/>
  <c r="E96" i="19"/>
  <c r="F96" i="19" s="1"/>
  <c r="E95" i="19"/>
  <c r="F95" i="19" s="1"/>
  <c r="K95" i="19" s="1"/>
  <c r="E94" i="19"/>
  <c r="F94" i="19" s="1"/>
  <c r="K94" i="19" s="1"/>
  <c r="E93" i="19"/>
  <c r="F93" i="19" s="1"/>
  <c r="E92" i="19"/>
  <c r="F92" i="19" s="1"/>
  <c r="E91" i="19"/>
  <c r="F91" i="19" s="1"/>
  <c r="K91" i="19" s="1"/>
  <c r="E90" i="19"/>
  <c r="F90" i="19" s="1"/>
  <c r="E89" i="19"/>
  <c r="F89" i="19" s="1"/>
  <c r="E88" i="19"/>
  <c r="F88" i="19" s="1"/>
  <c r="K88" i="19" s="1"/>
  <c r="E87" i="19"/>
  <c r="F87" i="19" s="1"/>
  <c r="K87" i="19" s="1"/>
  <c r="E86" i="19"/>
  <c r="F86" i="19" s="1"/>
  <c r="E85" i="19"/>
  <c r="F85" i="19" s="1"/>
  <c r="E84" i="19"/>
  <c r="F84" i="19" s="1"/>
  <c r="K84" i="19" s="1"/>
  <c r="E83" i="19"/>
  <c r="F83" i="19" s="1"/>
  <c r="E82" i="19"/>
  <c r="F82" i="19" s="1"/>
  <c r="E81" i="19"/>
  <c r="F81" i="19" s="1"/>
  <c r="K81" i="19" s="1"/>
  <c r="E80" i="19"/>
  <c r="F80" i="19" s="1"/>
  <c r="K80" i="19" s="1"/>
  <c r="E79" i="19"/>
  <c r="F79" i="19" s="1"/>
  <c r="E78" i="19"/>
  <c r="F78" i="19" s="1"/>
  <c r="E77" i="19"/>
  <c r="F77" i="19" s="1"/>
  <c r="K77" i="19" s="1"/>
  <c r="E76" i="19"/>
  <c r="F76" i="19" s="1"/>
  <c r="E75" i="19"/>
  <c r="F75" i="19" s="1"/>
  <c r="E74" i="19"/>
  <c r="F74" i="19" s="1"/>
  <c r="K74" i="19" s="1"/>
  <c r="E73" i="19"/>
  <c r="F73" i="19" s="1"/>
  <c r="K73" i="19" s="1"/>
  <c r="E72" i="19"/>
  <c r="F72" i="19" s="1"/>
  <c r="E71" i="19"/>
  <c r="F71" i="19" s="1"/>
  <c r="E70" i="19"/>
  <c r="F70" i="19" s="1"/>
  <c r="K70" i="19" s="1"/>
  <c r="E69" i="19"/>
  <c r="F69" i="19" s="1"/>
  <c r="E68" i="19"/>
  <c r="F68" i="19" s="1"/>
  <c r="E67" i="19"/>
  <c r="F67" i="19" s="1"/>
  <c r="K67" i="19" s="1"/>
  <c r="E66" i="19"/>
  <c r="F66" i="19" s="1"/>
  <c r="K66" i="19" s="1"/>
  <c r="E65" i="19"/>
  <c r="F65" i="19" s="1"/>
  <c r="E64" i="19"/>
  <c r="F64" i="19" s="1"/>
  <c r="E63" i="19"/>
  <c r="F63" i="19" s="1"/>
  <c r="K63" i="19" s="1"/>
  <c r="E62" i="19"/>
  <c r="F62" i="19" s="1"/>
  <c r="E61" i="19"/>
  <c r="F61" i="19" s="1"/>
  <c r="E60" i="19"/>
  <c r="F60" i="19" s="1"/>
  <c r="K60" i="19" s="1"/>
  <c r="E59" i="19"/>
  <c r="F59" i="19" s="1"/>
  <c r="K59" i="19" s="1"/>
  <c r="E58" i="19"/>
  <c r="F58" i="19" s="1"/>
  <c r="E57" i="19"/>
  <c r="F57" i="19" s="1"/>
  <c r="E56" i="19"/>
  <c r="F56" i="19" s="1"/>
  <c r="K56" i="19" s="1"/>
  <c r="E55" i="19"/>
  <c r="F55" i="19" s="1"/>
  <c r="E54" i="19"/>
  <c r="F54" i="19" s="1"/>
  <c r="E53" i="19"/>
  <c r="F53" i="19" s="1"/>
  <c r="K53" i="19" s="1"/>
  <c r="E52" i="19"/>
  <c r="F52" i="19" s="1"/>
  <c r="K52" i="19" s="1"/>
  <c r="E51" i="19"/>
  <c r="F51" i="19" s="1"/>
  <c r="E50" i="19"/>
  <c r="F50" i="19" s="1"/>
  <c r="E49" i="19"/>
  <c r="F49" i="19" s="1"/>
  <c r="K49" i="19" s="1"/>
  <c r="E48" i="19"/>
  <c r="F48" i="19" s="1"/>
  <c r="E47" i="19"/>
  <c r="F47" i="19" s="1"/>
  <c r="E46" i="19"/>
  <c r="F46" i="19" s="1"/>
  <c r="K46" i="19" s="1"/>
  <c r="E45" i="19"/>
  <c r="F45" i="19" s="1"/>
  <c r="K45" i="19" s="1"/>
  <c r="E44" i="19"/>
  <c r="F44" i="19" s="1"/>
  <c r="E43" i="19"/>
  <c r="F43" i="19" s="1"/>
  <c r="E42" i="19"/>
  <c r="F42" i="19" s="1"/>
  <c r="K42" i="19" s="1"/>
  <c r="E41" i="19"/>
  <c r="F41" i="19" s="1"/>
  <c r="E40" i="19"/>
  <c r="F40" i="19" s="1"/>
  <c r="E39" i="19"/>
  <c r="F39" i="19" s="1"/>
  <c r="K39" i="19" s="1"/>
  <c r="E38" i="19"/>
  <c r="F38" i="19" s="1"/>
  <c r="K38" i="19" s="1"/>
  <c r="E37" i="19"/>
  <c r="F37" i="19" s="1"/>
  <c r="E36" i="19"/>
  <c r="F36" i="19" s="1"/>
  <c r="E35" i="19"/>
  <c r="F35" i="19" s="1"/>
  <c r="K35" i="19" s="1"/>
  <c r="E34" i="19"/>
  <c r="F34" i="19" s="1"/>
  <c r="E33" i="19"/>
  <c r="F33" i="19" s="1"/>
  <c r="E32" i="19"/>
  <c r="F32" i="19" s="1"/>
  <c r="K32" i="19" s="1"/>
  <c r="E31" i="19"/>
  <c r="F31" i="19" s="1"/>
  <c r="K31" i="19" s="1"/>
  <c r="E30" i="19"/>
  <c r="F30" i="19" s="1"/>
  <c r="E29" i="19"/>
  <c r="F29" i="19" s="1"/>
  <c r="E28" i="19"/>
  <c r="F28" i="19" s="1"/>
  <c r="K28" i="19" s="1"/>
  <c r="E27" i="19"/>
  <c r="F27" i="19" s="1"/>
  <c r="E26" i="19"/>
  <c r="F26" i="19" s="1"/>
  <c r="E25" i="19"/>
  <c r="F25" i="19" s="1"/>
  <c r="K25" i="19" s="1"/>
  <c r="E24" i="19"/>
  <c r="F24" i="19" s="1"/>
  <c r="K24" i="19" s="1"/>
  <c r="E23" i="19"/>
  <c r="F23" i="19" s="1"/>
  <c r="E22" i="19"/>
  <c r="F22" i="19" s="1"/>
  <c r="E21" i="19"/>
  <c r="F21" i="19" s="1"/>
  <c r="K21" i="19" s="1"/>
  <c r="E20" i="19"/>
  <c r="F20" i="19" s="1"/>
  <c r="F19" i="19"/>
  <c r="E19" i="19"/>
  <c r="E18" i="19"/>
  <c r="F18" i="19" s="1"/>
  <c r="K18" i="19" s="1"/>
  <c r="E17" i="19"/>
  <c r="F17" i="19" s="1"/>
  <c r="K17" i="19" s="1"/>
  <c r="E16" i="19"/>
  <c r="F16" i="19" s="1"/>
  <c r="E15" i="19"/>
  <c r="F15" i="19" s="1"/>
  <c r="G14" i="19"/>
  <c r="H14" i="19" s="1"/>
  <c r="E14" i="19"/>
  <c r="F14" i="19" s="1"/>
  <c r="B7" i="19"/>
  <c r="E102" i="18"/>
  <c r="F102" i="18" s="1"/>
  <c r="K102" i="18" s="1"/>
  <c r="E101" i="18"/>
  <c r="F101" i="18" s="1"/>
  <c r="E100" i="18"/>
  <c r="F100" i="18" s="1"/>
  <c r="E99" i="18"/>
  <c r="F99" i="18" s="1"/>
  <c r="K99" i="18" s="1"/>
  <c r="E98" i="18"/>
  <c r="F98" i="18" s="1"/>
  <c r="E97" i="18"/>
  <c r="F97" i="18" s="1"/>
  <c r="E96" i="18"/>
  <c r="F96" i="18" s="1"/>
  <c r="K96" i="18" s="1"/>
  <c r="E95" i="18"/>
  <c r="F95" i="18" s="1"/>
  <c r="K95" i="18" s="1"/>
  <c r="E94" i="18"/>
  <c r="F94" i="18" s="1"/>
  <c r="E93" i="18"/>
  <c r="F93" i="18" s="1"/>
  <c r="E92" i="18"/>
  <c r="F92" i="18" s="1"/>
  <c r="K92" i="18" s="1"/>
  <c r="E91" i="18"/>
  <c r="F91" i="18" s="1"/>
  <c r="E90" i="18"/>
  <c r="F90" i="18" s="1"/>
  <c r="E89" i="18"/>
  <c r="F89" i="18" s="1"/>
  <c r="K89" i="18" s="1"/>
  <c r="E88" i="18"/>
  <c r="F88" i="18" s="1"/>
  <c r="K88" i="18" s="1"/>
  <c r="E87" i="18"/>
  <c r="F87" i="18" s="1"/>
  <c r="E86" i="18"/>
  <c r="F86" i="18" s="1"/>
  <c r="E85" i="18"/>
  <c r="F85" i="18" s="1"/>
  <c r="K85" i="18" s="1"/>
  <c r="E84" i="18"/>
  <c r="F84" i="18" s="1"/>
  <c r="E83" i="18"/>
  <c r="F83" i="18" s="1"/>
  <c r="E82" i="18"/>
  <c r="F82" i="18" s="1"/>
  <c r="K82" i="18" s="1"/>
  <c r="E81" i="18"/>
  <c r="F81" i="18" s="1"/>
  <c r="K81" i="18" s="1"/>
  <c r="E80" i="18"/>
  <c r="F80" i="18" s="1"/>
  <c r="E79" i="18"/>
  <c r="F79" i="18" s="1"/>
  <c r="E78" i="18"/>
  <c r="F78" i="18" s="1"/>
  <c r="K78" i="18" s="1"/>
  <c r="E77" i="18"/>
  <c r="F77" i="18" s="1"/>
  <c r="E76" i="18"/>
  <c r="F76" i="18" s="1"/>
  <c r="E75" i="18"/>
  <c r="F75" i="18" s="1"/>
  <c r="K75" i="18" s="1"/>
  <c r="E74" i="18"/>
  <c r="F74" i="18" s="1"/>
  <c r="K74" i="18" s="1"/>
  <c r="E73" i="18"/>
  <c r="F73" i="18" s="1"/>
  <c r="E72" i="18"/>
  <c r="F72" i="18" s="1"/>
  <c r="E71" i="18"/>
  <c r="F71" i="18" s="1"/>
  <c r="K71" i="18" s="1"/>
  <c r="E70" i="18"/>
  <c r="F70" i="18" s="1"/>
  <c r="E69" i="18"/>
  <c r="F69" i="18" s="1"/>
  <c r="E68" i="18"/>
  <c r="F68" i="18" s="1"/>
  <c r="K68" i="18" s="1"/>
  <c r="E67" i="18"/>
  <c r="F67" i="18" s="1"/>
  <c r="K67" i="18" s="1"/>
  <c r="E66" i="18"/>
  <c r="F66" i="18" s="1"/>
  <c r="E65" i="18"/>
  <c r="F65" i="18" s="1"/>
  <c r="E64" i="18"/>
  <c r="F64" i="18" s="1"/>
  <c r="K64" i="18" s="1"/>
  <c r="E63" i="18"/>
  <c r="F63" i="18" s="1"/>
  <c r="E62" i="18"/>
  <c r="F62" i="18" s="1"/>
  <c r="E61" i="18"/>
  <c r="F61" i="18" s="1"/>
  <c r="K61" i="18" s="1"/>
  <c r="E60" i="18"/>
  <c r="F60" i="18" s="1"/>
  <c r="K60" i="18" s="1"/>
  <c r="E59" i="18"/>
  <c r="F59" i="18" s="1"/>
  <c r="E58" i="18"/>
  <c r="F58" i="18" s="1"/>
  <c r="E57" i="18"/>
  <c r="F57" i="18" s="1"/>
  <c r="K57" i="18" s="1"/>
  <c r="E56" i="18"/>
  <c r="F56" i="18" s="1"/>
  <c r="E55" i="18"/>
  <c r="F55" i="18" s="1"/>
  <c r="E54" i="18"/>
  <c r="F54" i="18" s="1"/>
  <c r="K54" i="18" s="1"/>
  <c r="E53" i="18"/>
  <c r="F53" i="18" s="1"/>
  <c r="K53" i="18" s="1"/>
  <c r="E52" i="18"/>
  <c r="F52" i="18" s="1"/>
  <c r="E51" i="18"/>
  <c r="F51" i="18" s="1"/>
  <c r="E50" i="18"/>
  <c r="F50" i="18" s="1"/>
  <c r="K50" i="18" s="1"/>
  <c r="E49" i="18"/>
  <c r="F49" i="18" s="1"/>
  <c r="E48" i="18"/>
  <c r="F48" i="18" s="1"/>
  <c r="E47" i="18"/>
  <c r="F47" i="18" s="1"/>
  <c r="K47" i="18" s="1"/>
  <c r="E46" i="18"/>
  <c r="F46" i="18" s="1"/>
  <c r="K46" i="18" s="1"/>
  <c r="E45" i="18"/>
  <c r="F45" i="18" s="1"/>
  <c r="E44" i="18"/>
  <c r="F44" i="18" s="1"/>
  <c r="E43" i="18"/>
  <c r="F43" i="18" s="1"/>
  <c r="K43" i="18" s="1"/>
  <c r="E42" i="18"/>
  <c r="F42" i="18" s="1"/>
  <c r="E41" i="18"/>
  <c r="F41" i="18" s="1"/>
  <c r="E40" i="18"/>
  <c r="F40" i="18" s="1"/>
  <c r="K40" i="18" s="1"/>
  <c r="E39" i="18"/>
  <c r="F39" i="18" s="1"/>
  <c r="K39" i="18" s="1"/>
  <c r="E38" i="18"/>
  <c r="F38" i="18" s="1"/>
  <c r="E37" i="18"/>
  <c r="F37" i="18" s="1"/>
  <c r="E36" i="18"/>
  <c r="F36" i="18" s="1"/>
  <c r="K36" i="18" s="1"/>
  <c r="E35" i="18"/>
  <c r="F35" i="18" s="1"/>
  <c r="E34" i="18"/>
  <c r="F34" i="18" s="1"/>
  <c r="E33" i="18"/>
  <c r="F33" i="18" s="1"/>
  <c r="K33" i="18" s="1"/>
  <c r="E32" i="18"/>
  <c r="F32" i="18" s="1"/>
  <c r="K32" i="18" s="1"/>
  <c r="E31" i="18"/>
  <c r="F31" i="18" s="1"/>
  <c r="E30" i="18"/>
  <c r="F30" i="18" s="1"/>
  <c r="E29" i="18"/>
  <c r="F29" i="18" s="1"/>
  <c r="K29" i="18" s="1"/>
  <c r="E28" i="18"/>
  <c r="F28" i="18" s="1"/>
  <c r="E27" i="18"/>
  <c r="F27" i="18" s="1"/>
  <c r="E26" i="18"/>
  <c r="F26" i="18" s="1"/>
  <c r="K26" i="18" s="1"/>
  <c r="E25" i="18"/>
  <c r="F25" i="18" s="1"/>
  <c r="K25" i="18" s="1"/>
  <c r="E24" i="18"/>
  <c r="F24" i="18" s="1"/>
  <c r="E23" i="18"/>
  <c r="F23" i="18" s="1"/>
  <c r="E22" i="18"/>
  <c r="F22" i="18" s="1"/>
  <c r="K22" i="18" s="1"/>
  <c r="E21" i="18"/>
  <c r="F21" i="18" s="1"/>
  <c r="E20" i="18"/>
  <c r="F20" i="18" s="1"/>
  <c r="E19" i="18"/>
  <c r="F19" i="18" s="1"/>
  <c r="K19" i="18" s="1"/>
  <c r="E18" i="18"/>
  <c r="F18" i="18" s="1"/>
  <c r="K18" i="18" s="1"/>
  <c r="E17" i="18"/>
  <c r="F17" i="18" s="1"/>
  <c r="E16" i="18"/>
  <c r="F16" i="18" s="1"/>
  <c r="E15" i="18"/>
  <c r="F15" i="18" s="1"/>
  <c r="K15" i="18" s="1"/>
  <c r="G14" i="18"/>
  <c r="H14" i="18" s="1"/>
  <c r="E14" i="18"/>
  <c r="F14" i="18" s="1"/>
  <c r="K14" i="18" s="1"/>
  <c r="B7" i="18"/>
  <c r="E103" i="17"/>
  <c r="F103" i="17" s="1"/>
  <c r="K103" i="17" s="1"/>
  <c r="E102" i="17"/>
  <c r="F102" i="17" s="1"/>
  <c r="K102" i="17" s="1"/>
  <c r="E101" i="17"/>
  <c r="F101" i="17" s="1"/>
  <c r="E100" i="17"/>
  <c r="F100" i="17" s="1"/>
  <c r="E99" i="17"/>
  <c r="F99" i="17" s="1"/>
  <c r="K99" i="17" s="1"/>
  <c r="E98" i="17"/>
  <c r="F98" i="17" s="1"/>
  <c r="E97" i="17"/>
  <c r="F97" i="17" s="1"/>
  <c r="E96" i="17"/>
  <c r="F96" i="17" s="1"/>
  <c r="K96" i="17" s="1"/>
  <c r="E95" i="17"/>
  <c r="F95" i="17" s="1"/>
  <c r="K95" i="17" s="1"/>
  <c r="E94" i="17"/>
  <c r="F94" i="17" s="1"/>
  <c r="E93" i="17"/>
  <c r="F93" i="17" s="1"/>
  <c r="E92" i="17"/>
  <c r="F92" i="17" s="1"/>
  <c r="K92" i="17" s="1"/>
  <c r="E91" i="17"/>
  <c r="F91" i="17" s="1"/>
  <c r="E90" i="17"/>
  <c r="F90" i="17" s="1"/>
  <c r="E89" i="17"/>
  <c r="F89" i="17" s="1"/>
  <c r="K89" i="17" s="1"/>
  <c r="K88" i="17"/>
  <c r="E88" i="17"/>
  <c r="F88" i="17" s="1"/>
  <c r="E87" i="17"/>
  <c r="F87" i="17" s="1"/>
  <c r="E86" i="17"/>
  <c r="F86" i="17" s="1"/>
  <c r="E85" i="17"/>
  <c r="F85" i="17" s="1"/>
  <c r="K85" i="17" s="1"/>
  <c r="E84" i="17"/>
  <c r="F84" i="17" s="1"/>
  <c r="E83" i="17"/>
  <c r="F83" i="17" s="1"/>
  <c r="E82" i="17"/>
  <c r="F82" i="17" s="1"/>
  <c r="K82" i="17" s="1"/>
  <c r="E81" i="17"/>
  <c r="F81" i="17" s="1"/>
  <c r="K81" i="17" s="1"/>
  <c r="E80" i="17"/>
  <c r="F80" i="17" s="1"/>
  <c r="E79" i="17"/>
  <c r="F79" i="17" s="1"/>
  <c r="E78" i="17"/>
  <c r="F78" i="17" s="1"/>
  <c r="K78" i="17" s="1"/>
  <c r="E77" i="17"/>
  <c r="F77" i="17" s="1"/>
  <c r="E76" i="17"/>
  <c r="F76" i="17" s="1"/>
  <c r="E75" i="17"/>
  <c r="F75" i="17" s="1"/>
  <c r="K75" i="17" s="1"/>
  <c r="E74" i="17"/>
  <c r="F74" i="17" s="1"/>
  <c r="K74" i="17" s="1"/>
  <c r="E73" i="17"/>
  <c r="F73" i="17" s="1"/>
  <c r="E72" i="17"/>
  <c r="F72" i="17" s="1"/>
  <c r="E71" i="17"/>
  <c r="F71" i="17" s="1"/>
  <c r="K71" i="17" s="1"/>
  <c r="E70" i="17"/>
  <c r="F70" i="17" s="1"/>
  <c r="E69" i="17"/>
  <c r="F69" i="17" s="1"/>
  <c r="E68" i="17"/>
  <c r="F68" i="17" s="1"/>
  <c r="K68" i="17" s="1"/>
  <c r="E67" i="17"/>
  <c r="F67" i="17" s="1"/>
  <c r="K67" i="17" s="1"/>
  <c r="E66" i="17"/>
  <c r="F66" i="17" s="1"/>
  <c r="E65" i="17"/>
  <c r="F65" i="17" s="1"/>
  <c r="E64" i="17"/>
  <c r="F64" i="17" s="1"/>
  <c r="K64" i="17" s="1"/>
  <c r="E63" i="17"/>
  <c r="F63" i="17" s="1"/>
  <c r="E62" i="17"/>
  <c r="F62" i="17" s="1"/>
  <c r="E61" i="17"/>
  <c r="F61" i="17" s="1"/>
  <c r="K61" i="17" s="1"/>
  <c r="E60" i="17"/>
  <c r="F60" i="17" s="1"/>
  <c r="K60" i="17" s="1"/>
  <c r="E59" i="17"/>
  <c r="F59" i="17" s="1"/>
  <c r="E58" i="17"/>
  <c r="F58" i="17" s="1"/>
  <c r="E57" i="17"/>
  <c r="F57" i="17" s="1"/>
  <c r="K57" i="17" s="1"/>
  <c r="E56" i="17"/>
  <c r="F56" i="17" s="1"/>
  <c r="E55" i="17"/>
  <c r="F55" i="17" s="1"/>
  <c r="E54" i="17"/>
  <c r="F54" i="17" s="1"/>
  <c r="K54" i="17" s="1"/>
  <c r="E53" i="17"/>
  <c r="F53" i="17" s="1"/>
  <c r="K53" i="17" s="1"/>
  <c r="E52" i="17"/>
  <c r="F52" i="17" s="1"/>
  <c r="E51" i="17"/>
  <c r="F51" i="17" s="1"/>
  <c r="E50" i="17"/>
  <c r="F50" i="17" s="1"/>
  <c r="K50" i="17" s="1"/>
  <c r="E49" i="17"/>
  <c r="F49" i="17" s="1"/>
  <c r="E48" i="17"/>
  <c r="F48" i="17" s="1"/>
  <c r="E47" i="17"/>
  <c r="F47" i="17" s="1"/>
  <c r="K47" i="17" s="1"/>
  <c r="E46" i="17"/>
  <c r="F46" i="17" s="1"/>
  <c r="K46" i="17" s="1"/>
  <c r="E45" i="17"/>
  <c r="F45" i="17" s="1"/>
  <c r="E44" i="17"/>
  <c r="F44" i="17" s="1"/>
  <c r="E43" i="17"/>
  <c r="F43" i="17" s="1"/>
  <c r="K43" i="17" s="1"/>
  <c r="E42" i="17"/>
  <c r="F42" i="17" s="1"/>
  <c r="E41" i="17"/>
  <c r="F41" i="17" s="1"/>
  <c r="E40" i="17"/>
  <c r="F40" i="17" s="1"/>
  <c r="K40" i="17" s="1"/>
  <c r="E39" i="17"/>
  <c r="F39" i="17" s="1"/>
  <c r="K39" i="17" s="1"/>
  <c r="E38" i="17"/>
  <c r="F38" i="17" s="1"/>
  <c r="E37" i="17"/>
  <c r="F37" i="17" s="1"/>
  <c r="E36" i="17"/>
  <c r="F36" i="17" s="1"/>
  <c r="K36" i="17" s="1"/>
  <c r="E35" i="17"/>
  <c r="F35" i="17" s="1"/>
  <c r="E34" i="17"/>
  <c r="F34" i="17" s="1"/>
  <c r="E33" i="17"/>
  <c r="F33" i="17" s="1"/>
  <c r="K33" i="17" s="1"/>
  <c r="E32" i="17"/>
  <c r="F32" i="17" s="1"/>
  <c r="K32" i="17" s="1"/>
  <c r="E31" i="17"/>
  <c r="F31" i="17" s="1"/>
  <c r="E30" i="17"/>
  <c r="F30" i="17" s="1"/>
  <c r="E29" i="17"/>
  <c r="F29" i="17" s="1"/>
  <c r="K29" i="17" s="1"/>
  <c r="E28" i="17"/>
  <c r="F28" i="17" s="1"/>
  <c r="E27" i="17"/>
  <c r="F27" i="17" s="1"/>
  <c r="E26" i="17"/>
  <c r="F26" i="17" s="1"/>
  <c r="K26" i="17" s="1"/>
  <c r="E25" i="17"/>
  <c r="F25" i="17" s="1"/>
  <c r="K25" i="17" s="1"/>
  <c r="E24" i="17"/>
  <c r="F24" i="17" s="1"/>
  <c r="E23" i="17"/>
  <c r="F23" i="17" s="1"/>
  <c r="E22" i="17"/>
  <c r="F22" i="17" s="1"/>
  <c r="K22" i="17" s="1"/>
  <c r="E21" i="17"/>
  <c r="F21" i="17" s="1"/>
  <c r="E20" i="17"/>
  <c r="F20" i="17" s="1"/>
  <c r="E19" i="17"/>
  <c r="F19" i="17" s="1"/>
  <c r="K19" i="17" s="1"/>
  <c r="E18" i="17"/>
  <c r="F18" i="17" s="1"/>
  <c r="K18" i="17" s="1"/>
  <c r="E17" i="17"/>
  <c r="F17" i="17" s="1"/>
  <c r="E16" i="17"/>
  <c r="F16" i="17" s="1"/>
  <c r="E15" i="17"/>
  <c r="F15" i="17" s="1"/>
  <c r="K15" i="17" s="1"/>
  <c r="G14" i="17"/>
  <c r="H14" i="17" s="1"/>
  <c r="E14" i="17"/>
  <c r="F14" i="17" s="1"/>
  <c r="K14" i="17" s="1"/>
  <c r="B7" i="17"/>
  <c r="E11" i="2"/>
  <c r="D5" i="13" l="1"/>
  <c r="L14" i="19"/>
  <c r="I14" i="19"/>
  <c r="L14" i="18"/>
  <c r="I14" i="17"/>
  <c r="J14" i="17" s="1"/>
  <c r="I14" i="18"/>
  <c r="L14" i="17"/>
  <c r="J14" i="19" l="1"/>
  <c r="K15" i="19" s="1"/>
  <c r="G15" i="19"/>
  <c r="M14" i="19"/>
  <c r="G15" i="18"/>
  <c r="M14" i="18"/>
  <c r="J14" i="18"/>
  <c r="M14" i="17"/>
  <c r="G15" i="17"/>
  <c r="C2" i="13"/>
  <c r="B2" i="13"/>
  <c r="B7" i="2"/>
  <c r="L15" i="19" l="1"/>
  <c r="M15" i="19" s="1"/>
  <c r="H15" i="19"/>
  <c r="I15" i="19" s="1"/>
  <c r="J15" i="19" s="1"/>
  <c r="L15" i="18"/>
  <c r="H15" i="18"/>
  <c r="I15" i="18" s="1"/>
  <c r="L15" i="17"/>
  <c r="H15" i="17"/>
  <c r="I15" i="17" s="1"/>
  <c r="J11" i="2"/>
  <c r="I2" i="13" s="1"/>
  <c r="J7" i="2"/>
  <c r="B10" i="2"/>
  <c r="B11" i="2"/>
  <c r="E103" i="2"/>
  <c r="F103" i="2" s="1"/>
  <c r="G16" i="19" l="1"/>
  <c r="H16" i="19" s="1"/>
  <c r="I16" i="19" s="1"/>
  <c r="K16" i="19"/>
  <c r="J15" i="18"/>
  <c r="M15" i="18"/>
  <c r="G16" i="18"/>
  <c r="J15" i="17"/>
  <c r="G16" i="17"/>
  <c r="M15" i="17"/>
  <c r="I6" i="13"/>
  <c r="D2" i="13"/>
  <c r="D11" i="2"/>
  <c r="L16" i="19" l="1"/>
  <c r="G17" i="19" s="1"/>
  <c r="J16" i="19"/>
  <c r="H16" i="18"/>
  <c r="I16" i="18" s="1"/>
  <c r="K16" i="18"/>
  <c r="L16" i="18" s="1"/>
  <c r="H16" i="17"/>
  <c r="I16" i="17" s="1"/>
  <c r="K16" i="17"/>
  <c r="L16" i="17" s="1"/>
  <c r="G14" i="2"/>
  <c r="M16" i="19" l="1"/>
  <c r="L17" i="19"/>
  <c r="H17" i="19"/>
  <c r="I17" i="19" s="1"/>
  <c r="G17" i="18"/>
  <c r="M16" i="18"/>
  <c r="J16" i="18"/>
  <c r="M16" i="17"/>
  <c r="G17" i="17"/>
  <c r="J16" i="17"/>
  <c r="H14" i="2"/>
  <c r="E75" i="2"/>
  <c r="F75" i="2" s="1"/>
  <c r="E76" i="2"/>
  <c r="F76" i="2" s="1"/>
  <c r="E77" i="2"/>
  <c r="F77" i="2" s="1"/>
  <c r="K77" i="2" s="1"/>
  <c r="E78" i="2"/>
  <c r="F78" i="2" s="1"/>
  <c r="E79" i="2"/>
  <c r="F79" i="2" s="1"/>
  <c r="E80" i="2"/>
  <c r="F80" i="2" s="1"/>
  <c r="K80" i="2" s="1"/>
  <c r="E81" i="2"/>
  <c r="F81" i="2" s="1"/>
  <c r="K81" i="2" s="1"/>
  <c r="E82" i="2"/>
  <c r="F82" i="2" s="1"/>
  <c r="E83" i="2"/>
  <c r="F83" i="2" s="1"/>
  <c r="E84" i="2"/>
  <c r="F84" i="2" s="1"/>
  <c r="K84" i="2" s="1"/>
  <c r="E85" i="2"/>
  <c r="F85" i="2" s="1"/>
  <c r="E86" i="2"/>
  <c r="F86" i="2" s="1"/>
  <c r="E87" i="2"/>
  <c r="F87" i="2" s="1"/>
  <c r="K87" i="2" s="1"/>
  <c r="E88" i="2"/>
  <c r="F88" i="2" s="1"/>
  <c r="K88" i="2" s="1"/>
  <c r="E89" i="2"/>
  <c r="F89" i="2" s="1"/>
  <c r="E90" i="2"/>
  <c r="F90" i="2" s="1"/>
  <c r="E91" i="2"/>
  <c r="F91" i="2" s="1"/>
  <c r="K91" i="2" s="1"/>
  <c r="E92" i="2"/>
  <c r="F92" i="2" s="1"/>
  <c r="E93" i="2"/>
  <c r="F93" i="2" s="1"/>
  <c r="E94" i="2"/>
  <c r="F94" i="2" s="1"/>
  <c r="K94" i="2" s="1"/>
  <c r="E95" i="2"/>
  <c r="F95" i="2" s="1"/>
  <c r="K95" i="2" s="1"/>
  <c r="E96" i="2"/>
  <c r="F96" i="2" s="1"/>
  <c r="E97" i="2"/>
  <c r="F97" i="2" s="1"/>
  <c r="E98" i="2"/>
  <c r="F98" i="2" s="1"/>
  <c r="K98" i="2" s="1"/>
  <c r="E99" i="2"/>
  <c r="F99" i="2" s="1"/>
  <c r="E100" i="2"/>
  <c r="F100" i="2" s="1"/>
  <c r="E101" i="2"/>
  <c r="F101" i="2" s="1"/>
  <c r="K101" i="2" s="1"/>
  <c r="E102" i="2"/>
  <c r="F102" i="2" s="1"/>
  <c r="K102" i="2" s="1"/>
  <c r="K17" i="18" l="1"/>
  <c r="L17" i="18" s="1"/>
  <c r="K17" i="17"/>
  <c r="L17" i="17" s="1"/>
  <c r="J17" i="19"/>
  <c r="G18" i="19"/>
  <c r="M17" i="19"/>
  <c r="H17" i="18"/>
  <c r="I17" i="18" s="1"/>
  <c r="H17" i="17"/>
  <c r="I17" i="17" s="1"/>
  <c r="E74" i="2"/>
  <c r="F74" i="2" s="1"/>
  <c r="K74" i="2" s="1"/>
  <c r="H18" i="19" l="1"/>
  <c r="I18" i="19" s="1"/>
  <c r="L18" i="19"/>
  <c r="J17" i="18"/>
  <c r="G18" i="18"/>
  <c r="M17" i="18"/>
  <c r="J17" i="17"/>
  <c r="G18" i="17"/>
  <c r="M17" i="17"/>
  <c r="E15" i="2"/>
  <c r="F15" i="2" s="1"/>
  <c r="E16" i="2"/>
  <c r="F16" i="2" s="1"/>
  <c r="E17" i="2"/>
  <c r="F17" i="2" s="1"/>
  <c r="K17" i="2" s="1"/>
  <c r="E18" i="2"/>
  <c r="F18" i="2" s="1"/>
  <c r="K18" i="2" s="1"/>
  <c r="E19" i="2"/>
  <c r="F19" i="2" s="1"/>
  <c r="E20" i="2"/>
  <c r="F20" i="2" s="1"/>
  <c r="E21" i="2"/>
  <c r="F21" i="2" s="1"/>
  <c r="K21" i="2" s="1"/>
  <c r="E22" i="2"/>
  <c r="F22" i="2" s="1"/>
  <c r="E23" i="2"/>
  <c r="F23" i="2" s="1"/>
  <c r="E24" i="2"/>
  <c r="F24" i="2" s="1"/>
  <c r="K24" i="2" s="1"/>
  <c r="E25" i="2"/>
  <c r="F25" i="2" s="1"/>
  <c r="K25" i="2" s="1"/>
  <c r="E26" i="2"/>
  <c r="F26" i="2" s="1"/>
  <c r="E27" i="2"/>
  <c r="F27" i="2" s="1"/>
  <c r="E28" i="2"/>
  <c r="F28" i="2" s="1"/>
  <c r="K28" i="2" s="1"/>
  <c r="E29" i="2"/>
  <c r="F29" i="2" s="1"/>
  <c r="E30" i="2"/>
  <c r="F30" i="2" s="1"/>
  <c r="E31" i="2"/>
  <c r="F31" i="2" s="1"/>
  <c r="K31" i="2" s="1"/>
  <c r="E32" i="2"/>
  <c r="F32" i="2" s="1"/>
  <c r="K32" i="2" s="1"/>
  <c r="E33" i="2"/>
  <c r="F33" i="2" s="1"/>
  <c r="E34" i="2"/>
  <c r="F34" i="2" s="1"/>
  <c r="E35" i="2"/>
  <c r="F35" i="2" s="1"/>
  <c r="K35" i="2" s="1"/>
  <c r="E36" i="2"/>
  <c r="F36" i="2" s="1"/>
  <c r="E37" i="2"/>
  <c r="F37" i="2" s="1"/>
  <c r="E38" i="2"/>
  <c r="F38" i="2" s="1"/>
  <c r="K38" i="2" s="1"/>
  <c r="E39" i="2"/>
  <c r="F39" i="2" s="1"/>
  <c r="K39" i="2" s="1"/>
  <c r="E40" i="2"/>
  <c r="F40" i="2" s="1"/>
  <c r="E41" i="2"/>
  <c r="F41" i="2" s="1"/>
  <c r="E42" i="2"/>
  <c r="F42" i="2" s="1"/>
  <c r="K42" i="2" s="1"/>
  <c r="E43" i="2"/>
  <c r="F43" i="2" s="1"/>
  <c r="E44" i="2"/>
  <c r="F44" i="2" s="1"/>
  <c r="E45" i="2"/>
  <c r="F45" i="2" s="1"/>
  <c r="K45" i="2" s="1"/>
  <c r="E46" i="2"/>
  <c r="F46" i="2" s="1"/>
  <c r="K46" i="2" s="1"/>
  <c r="E47" i="2"/>
  <c r="F47" i="2" s="1"/>
  <c r="E48" i="2"/>
  <c r="F48" i="2" s="1"/>
  <c r="E49" i="2"/>
  <c r="F49" i="2" s="1"/>
  <c r="K49" i="2" s="1"/>
  <c r="E50" i="2"/>
  <c r="F50" i="2" s="1"/>
  <c r="E51" i="2"/>
  <c r="F51" i="2" s="1"/>
  <c r="E52" i="2"/>
  <c r="F52" i="2" s="1"/>
  <c r="K52" i="2" s="1"/>
  <c r="E53" i="2"/>
  <c r="F53" i="2" s="1"/>
  <c r="K53" i="2" s="1"/>
  <c r="E54" i="2"/>
  <c r="F54" i="2" s="1"/>
  <c r="E55" i="2"/>
  <c r="F55" i="2" s="1"/>
  <c r="E56" i="2"/>
  <c r="F56" i="2" s="1"/>
  <c r="K56" i="2" s="1"/>
  <c r="E57" i="2"/>
  <c r="F57" i="2" s="1"/>
  <c r="E58" i="2"/>
  <c r="F58" i="2" s="1"/>
  <c r="E59" i="2"/>
  <c r="F59" i="2" s="1"/>
  <c r="K59" i="2" s="1"/>
  <c r="E60" i="2"/>
  <c r="F60" i="2" s="1"/>
  <c r="K60" i="2" s="1"/>
  <c r="E61" i="2"/>
  <c r="F61" i="2" s="1"/>
  <c r="E62" i="2"/>
  <c r="F62" i="2" s="1"/>
  <c r="E63" i="2"/>
  <c r="F63" i="2" s="1"/>
  <c r="K63" i="2" s="1"/>
  <c r="E64" i="2"/>
  <c r="F64" i="2" s="1"/>
  <c r="E65" i="2"/>
  <c r="F65" i="2" s="1"/>
  <c r="E66" i="2"/>
  <c r="F66" i="2" s="1"/>
  <c r="K66" i="2" s="1"/>
  <c r="E67" i="2"/>
  <c r="F67" i="2" s="1"/>
  <c r="K67" i="2" s="1"/>
  <c r="E68" i="2"/>
  <c r="F68" i="2" s="1"/>
  <c r="E69" i="2"/>
  <c r="F69" i="2" s="1"/>
  <c r="E70" i="2"/>
  <c r="F70" i="2" s="1"/>
  <c r="K70" i="2" s="1"/>
  <c r="E71" i="2"/>
  <c r="F71" i="2" s="1"/>
  <c r="E72" i="2"/>
  <c r="F72" i="2" s="1"/>
  <c r="E73" i="2"/>
  <c r="F73" i="2" s="1"/>
  <c r="K73" i="2" s="1"/>
  <c r="E14" i="2"/>
  <c r="F14" i="2" s="1"/>
  <c r="K14" i="2" l="1"/>
  <c r="L14" i="2" s="1"/>
  <c r="G19" i="19"/>
  <c r="M18" i="19"/>
  <c r="J18" i="19"/>
  <c r="L18" i="18"/>
  <c r="H18" i="18"/>
  <c r="I18" i="18" s="1"/>
  <c r="L18" i="17"/>
  <c r="H18" i="17"/>
  <c r="I18" i="17" s="1"/>
  <c r="I14" i="2"/>
  <c r="K19" i="19" l="1"/>
  <c r="L19" i="19" s="1"/>
  <c r="J18" i="17"/>
  <c r="H19" i="19"/>
  <c r="I19" i="19" s="1"/>
  <c r="J19" i="19" s="1"/>
  <c r="K20" i="19" s="1"/>
  <c r="J18" i="18"/>
  <c r="G19" i="18"/>
  <c r="M18" i="18"/>
  <c r="M18" i="17"/>
  <c r="G19" i="17"/>
  <c r="J14" i="2"/>
  <c r="K15" i="2" s="1"/>
  <c r="M19" i="19" l="1"/>
  <c r="G20" i="19"/>
  <c r="L19" i="18"/>
  <c r="H19" i="18"/>
  <c r="I19" i="18" s="1"/>
  <c r="J19" i="18" s="1"/>
  <c r="L19" i="17"/>
  <c r="H19" i="17"/>
  <c r="I19" i="17" s="1"/>
  <c r="J19" i="17" s="1"/>
  <c r="G15" i="2"/>
  <c r="H15" i="2" s="1"/>
  <c r="I15" i="2" s="1"/>
  <c r="M14" i="2"/>
  <c r="F11" i="2"/>
  <c r="K20" i="18" l="1"/>
  <c r="L20" i="19"/>
  <c r="H20" i="19"/>
  <c r="I20" i="19" s="1"/>
  <c r="J20" i="19" s="1"/>
  <c r="M19" i="18"/>
  <c r="G20" i="18"/>
  <c r="K20" i="17"/>
  <c r="G20" i="17"/>
  <c r="M19" i="17"/>
  <c r="L15" i="2"/>
  <c r="J15" i="2"/>
  <c r="K16" i="2" l="1"/>
  <c r="G21" i="19"/>
  <c r="M20" i="19"/>
  <c r="L20" i="18"/>
  <c r="H20" i="18"/>
  <c r="I20" i="18" s="1"/>
  <c r="J20" i="18" s="1"/>
  <c r="H20" i="17"/>
  <c r="I20" i="17" s="1"/>
  <c r="J20" i="17" s="1"/>
  <c r="L20" i="17"/>
  <c r="G16" i="2"/>
  <c r="H16" i="2" s="1"/>
  <c r="I16" i="2" s="1"/>
  <c r="M15" i="2"/>
  <c r="K21" i="18" l="1"/>
  <c r="K21" i="17"/>
  <c r="L21" i="19"/>
  <c r="H21" i="19"/>
  <c r="I21" i="19" s="1"/>
  <c r="J21" i="19" s="1"/>
  <c r="G21" i="18"/>
  <c r="M20" i="18"/>
  <c r="G21" i="17"/>
  <c r="M20" i="17"/>
  <c r="L16" i="2"/>
  <c r="G17" i="2" s="1"/>
  <c r="J16" i="2"/>
  <c r="K22" i="19" l="1"/>
  <c r="G22" i="19"/>
  <c r="M21" i="19"/>
  <c r="L21" i="18"/>
  <c r="H21" i="18"/>
  <c r="I21" i="18" s="1"/>
  <c r="J21" i="18" s="1"/>
  <c r="L21" i="17"/>
  <c r="H21" i="17"/>
  <c r="I21" i="17" s="1"/>
  <c r="J21" i="17" s="1"/>
  <c r="H17" i="2"/>
  <c r="I17" i="2" s="1"/>
  <c r="M16" i="2"/>
  <c r="L17" i="2"/>
  <c r="H22" i="19" l="1"/>
  <c r="I22" i="19" s="1"/>
  <c r="J22" i="19" s="1"/>
  <c r="L22" i="19"/>
  <c r="G22" i="18"/>
  <c r="M21" i="18"/>
  <c r="M21" i="17"/>
  <c r="G22" i="17"/>
  <c r="J17" i="2"/>
  <c r="M17" i="2"/>
  <c r="G18" i="2"/>
  <c r="G23" i="19" l="1"/>
  <c r="M22" i="19"/>
  <c r="K23" i="19"/>
  <c r="H22" i="18"/>
  <c r="I22" i="18" s="1"/>
  <c r="J22" i="18" s="1"/>
  <c r="L22" i="18"/>
  <c r="L22" i="17"/>
  <c r="H22" i="17"/>
  <c r="I22" i="17" s="1"/>
  <c r="J22" i="17" s="1"/>
  <c r="H18" i="2"/>
  <c r="I18" i="2" s="1"/>
  <c r="L18" i="2"/>
  <c r="L23" i="19" l="1"/>
  <c r="H23" i="19"/>
  <c r="I23" i="19" s="1"/>
  <c r="J23" i="19" s="1"/>
  <c r="G23" i="18"/>
  <c r="M22" i="18"/>
  <c r="K23" i="18"/>
  <c r="K23" i="17"/>
  <c r="M22" i="17"/>
  <c r="G23" i="17"/>
  <c r="G19" i="2"/>
  <c r="M18" i="2"/>
  <c r="J18" i="2"/>
  <c r="K19" i="2" l="1"/>
  <c r="L19" i="2" s="1"/>
  <c r="M23" i="19"/>
  <c r="G24" i="19"/>
  <c r="L23" i="18"/>
  <c r="H23" i="18"/>
  <c r="I23" i="18" s="1"/>
  <c r="J23" i="18" s="1"/>
  <c r="L23" i="17"/>
  <c r="H23" i="17"/>
  <c r="I23" i="17" s="1"/>
  <c r="J23" i="17" s="1"/>
  <c r="H19" i="2"/>
  <c r="I19" i="2" s="1"/>
  <c r="K24" i="18" l="1"/>
  <c r="K24" i="17"/>
  <c r="L24" i="19"/>
  <c r="H24" i="19"/>
  <c r="I24" i="19" s="1"/>
  <c r="J24" i="19" s="1"/>
  <c r="M23" i="18"/>
  <c r="G24" i="18"/>
  <c r="G24" i="17"/>
  <c r="M23" i="17"/>
  <c r="J19" i="2"/>
  <c r="M19" i="2"/>
  <c r="G20" i="2"/>
  <c r="G25" i="19" l="1"/>
  <c r="M24" i="19"/>
  <c r="L24" i="18"/>
  <c r="H24" i="18"/>
  <c r="I24" i="18" s="1"/>
  <c r="J24" i="18" s="1"/>
  <c r="H24" i="17"/>
  <c r="I24" i="17" s="1"/>
  <c r="J24" i="17" s="1"/>
  <c r="L24" i="17"/>
  <c r="H20" i="2"/>
  <c r="I20" i="2" s="1"/>
  <c r="J20" i="2" s="1"/>
  <c r="K20" i="2"/>
  <c r="L20" i="2" s="1"/>
  <c r="L25" i="19" l="1"/>
  <c r="H25" i="19"/>
  <c r="I25" i="19" s="1"/>
  <c r="J25" i="19" s="1"/>
  <c r="G25" i="18"/>
  <c r="M24" i="18"/>
  <c r="G25" i="17"/>
  <c r="M24" i="17"/>
  <c r="G21" i="2"/>
  <c r="H21" i="2" s="1"/>
  <c r="M20" i="2"/>
  <c r="K26" i="19" l="1"/>
  <c r="G26" i="19"/>
  <c r="M25" i="19"/>
  <c r="L25" i="18"/>
  <c r="H25" i="18"/>
  <c r="I25" i="18" s="1"/>
  <c r="J25" i="18" s="1"/>
  <c r="L25" i="17"/>
  <c r="H25" i="17"/>
  <c r="I25" i="17" s="1"/>
  <c r="J25" i="17" s="1"/>
  <c r="I21" i="2"/>
  <c r="J21" i="2" s="1"/>
  <c r="L21" i="2"/>
  <c r="K22" i="2" l="1"/>
  <c r="H26" i="19"/>
  <c r="I26" i="19" s="1"/>
  <c r="J26" i="19" s="1"/>
  <c r="L26" i="19"/>
  <c r="G26" i="18"/>
  <c r="M25" i="18"/>
  <c r="G26" i="17"/>
  <c r="M25" i="17"/>
  <c r="G22" i="2"/>
  <c r="H22" i="2" s="1"/>
  <c r="M21" i="2"/>
  <c r="G27" i="19" l="1"/>
  <c r="M26" i="19"/>
  <c r="K27" i="19"/>
  <c r="H26" i="18"/>
  <c r="I26" i="18" s="1"/>
  <c r="J26" i="18" s="1"/>
  <c r="L26" i="18"/>
  <c r="L26" i="17"/>
  <c r="H26" i="17"/>
  <c r="I26" i="17" s="1"/>
  <c r="J26" i="17" s="1"/>
  <c r="L22" i="2"/>
  <c r="I22" i="2"/>
  <c r="J22" i="2" s="1"/>
  <c r="L27" i="19" l="1"/>
  <c r="H27" i="19"/>
  <c r="I27" i="19" s="1"/>
  <c r="J27" i="19" s="1"/>
  <c r="G27" i="18"/>
  <c r="M26" i="18"/>
  <c r="K27" i="18"/>
  <c r="K27" i="17"/>
  <c r="M26" i="17"/>
  <c r="G27" i="17"/>
  <c r="K23" i="2"/>
  <c r="M22" i="2"/>
  <c r="G23" i="2"/>
  <c r="H23" i="2" s="1"/>
  <c r="M27" i="19" l="1"/>
  <c r="G28" i="19"/>
  <c r="L27" i="18"/>
  <c r="H27" i="18"/>
  <c r="I27" i="18" s="1"/>
  <c r="J27" i="18" s="1"/>
  <c r="L27" i="17"/>
  <c r="H27" i="17"/>
  <c r="I27" i="17" s="1"/>
  <c r="J27" i="17" s="1"/>
  <c r="L23" i="2"/>
  <c r="I23" i="2"/>
  <c r="J23" i="2" s="1"/>
  <c r="K28" i="18" l="1"/>
  <c r="K28" i="17"/>
  <c r="L28" i="19"/>
  <c r="H28" i="19"/>
  <c r="I28" i="19" s="1"/>
  <c r="J28" i="19" s="1"/>
  <c r="M27" i="18"/>
  <c r="G28" i="18"/>
  <c r="G28" i="17"/>
  <c r="M27" i="17"/>
  <c r="M23" i="2"/>
  <c r="G24" i="2"/>
  <c r="H24" i="2" s="1"/>
  <c r="K29" i="19" l="1"/>
  <c r="G29" i="19"/>
  <c r="M28" i="19"/>
  <c r="L28" i="18"/>
  <c r="H28" i="18"/>
  <c r="I28" i="18" s="1"/>
  <c r="J28" i="18" s="1"/>
  <c r="H28" i="17"/>
  <c r="I28" i="17" s="1"/>
  <c r="J28" i="17" s="1"/>
  <c r="L28" i="17"/>
  <c r="L24" i="2"/>
  <c r="I24" i="2"/>
  <c r="J24" i="2" s="1"/>
  <c r="H29" i="19" l="1"/>
  <c r="I29" i="19" s="1"/>
  <c r="J29" i="19" s="1"/>
  <c r="L29" i="19"/>
  <c r="G29" i="18"/>
  <c r="M28" i="18"/>
  <c r="G29" i="17"/>
  <c r="M28" i="17"/>
  <c r="M24" i="2"/>
  <c r="G25" i="2"/>
  <c r="H25" i="2" s="1"/>
  <c r="G30" i="19" l="1"/>
  <c r="M29" i="19"/>
  <c r="K30" i="19"/>
  <c r="L29" i="18"/>
  <c r="H29" i="18"/>
  <c r="I29" i="18" s="1"/>
  <c r="J29" i="18" s="1"/>
  <c r="L29" i="17"/>
  <c r="H29" i="17"/>
  <c r="I29" i="17" s="1"/>
  <c r="J29" i="17" s="1"/>
  <c r="I25" i="2"/>
  <c r="J25" i="2" s="1"/>
  <c r="L25" i="2"/>
  <c r="K26" i="2" l="1"/>
  <c r="H30" i="19"/>
  <c r="I30" i="19" s="1"/>
  <c r="J30" i="19" s="1"/>
  <c r="L30" i="19"/>
  <c r="K30" i="18"/>
  <c r="G30" i="18"/>
  <c r="M29" i="18"/>
  <c r="K30" i="17"/>
  <c r="G30" i="17"/>
  <c r="M29" i="17"/>
  <c r="G26" i="2"/>
  <c r="H26" i="2" s="1"/>
  <c r="M25" i="2"/>
  <c r="G31" i="19" l="1"/>
  <c r="M30" i="19"/>
  <c r="H30" i="18"/>
  <c r="I30" i="18" s="1"/>
  <c r="J30" i="18" s="1"/>
  <c r="L30" i="18"/>
  <c r="L30" i="17"/>
  <c r="H30" i="17"/>
  <c r="I30" i="17" s="1"/>
  <c r="J30" i="17" s="1"/>
  <c r="L26" i="2"/>
  <c r="I26" i="2"/>
  <c r="J26" i="2" s="1"/>
  <c r="K31" i="18" l="1"/>
  <c r="K31" i="17"/>
  <c r="L31" i="19"/>
  <c r="H31" i="19"/>
  <c r="I31" i="19" s="1"/>
  <c r="J31" i="19" s="1"/>
  <c r="G31" i="18"/>
  <c r="M30" i="18"/>
  <c r="M30" i="17"/>
  <c r="G31" i="17"/>
  <c r="K27" i="2"/>
  <c r="G27" i="2"/>
  <c r="H27" i="2" s="1"/>
  <c r="M26" i="2"/>
  <c r="M31" i="19" l="1"/>
  <c r="G32" i="19"/>
  <c r="L31" i="18"/>
  <c r="H31" i="18"/>
  <c r="I31" i="18" s="1"/>
  <c r="J31" i="18" s="1"/>
  <c r="L31" i="17"/>
  <c r="H31" i="17"/>
  <c r="I31" i="17" s="1"/>
  <c r="J31" i="17" s="1"/>
  <c r="L27" i="2"/>
  <c r="I27" i="2"/>
  <c r="J27" i="2" s="1"/>
  <c r="L32" i="19" l="1"/>
  <c r="H32" i="19"/>
  <c r="I32" i="19" s="1"/>
  <c r="J32" i="19" s="1"/>
  <c r="M31" i="18"/>
  <c r="G32" i="18"/>
  <c r="G32" i="17"/>
  <c r="M31" i="17"/>
  <c r="M27" i="2"/>
  <c r="G28" i="2"/>
  <c r="H28" i="2" s="1"/>
  <c r="K33" i="19" l="1"/>
  <c r="G33" i="19"/>
  <c r="M32" i="19"/>
  <c r="L32" i="18"/>
  <c r="H32" i="18"/>
  <c r="I32" i="18" s="1"/>
  <c r="J32" i="18" s="1"/>
  <c r="H32" i="17"/>
  <c r="I32" i="17" s="1"/>
  <c r="J32" i="17" s="1"/>
  <c r="L32" i="17"/>
  <c r="L28" i="2"/>
  <c r="I28" i="2"/>
  <c r="J28" i="2" s="1"/>
  <c r="K29" i="2" l="1"/>
  <c r="H33" i="19"/>
  <c r="I33" i="19" s="1"/>
  <c r="J33" i="19" s="1"/>
  <c r="L33" i="19"/>
  <c r="G33" i="18"/>
  <c r="M32" i="18"/>
  <c r="G33" i="17"/>
  <c r="M32" i="17"/>
  <c r="M28" i="2"/>
  <c r="G29" i="2"/>
  <c r="H29" i="2" s="1"/>
  <c r="G34" i="19" l="1"/>
  <c r="M33" i="19"/>
  <c r="K34" i="19"/>
  <c r="L33" i="18"/>
  <c r="H33" i="18"/>
  <c r="I33" i="18" s="1"/>
  <c r="J33" i="18" s="1"/>
  <c r="L33" i="17"/>
  <c r="H33" i="17"/>
  <c r="I33" i="17" s="1"/>
  <c r="J33" i="17" s="1"/>
  <c r="L29" i="2"/>
  <c r="I29" i="2"/>
  <c r="J29" i="2" s="1"/>
  <c r="H34" i="19" l="1"/>
  <c r="I34" i="19" s="1"/>
  <c r="J34" i="19" s="1"/>
  <c r="L34" i="19"/>
  <c r="K34" i="18"/>
  <c r="G34" i="18"/>
  <c r="M33" i="18"/>
  <c r="K34" i="17"/>
  <c r="G34" i="17"/>
  <c r="M33" i="17"/>
  <c r="K30" i="2"/>
  <c r="M29" i="2"/>
  <c r="G30" i="2"/>
  <c r="H30" i="2" s="1"/>
  <c r="G35" i="19" l="1"/>
  <c r="M34" i="19"/>
  <c r="H34" i="18"/>
  <c r="I34" i="18" s="1"/>
  <c r="J34" i="18" s="1"/>
  <c r="L34" i="18"/>
  <c r="L34" i="17"/>
  <c r="H34" i="17"/>
  <c r="I34" i="17" s="1"/>
  <c r="J34" i="17" s="1"/>
  <c r="I30" i="2"/>
  <c r="J30" i="2" s="1"/>
  <c r="L30" i="2"/>
  <c r="K35" i="18" l="1"/>
  <c r="K35" i="17"/>
  <c r="L35" i="19"/>
  <c r="H35" i="19"/>
  <c r="I35" i="19" s="1"/>
  <c r="J35" i="19" s="1"/>
  <c r="G35" i="18"/>
  <c r="M34" i="18"/>
  <c r="M34" i="17"/>
  <c r="G35" i="17"/>
  <c r="G31" i="2"/>
  <c r="H31" i="2" s="1"/>
  <c r="M30" i="2"/>
  <c r="K36" i="19" l="1"/>
  <c r="M35" i="19"/>
  <c r="G36" i="19"/>
  <c r="L35" i="18"/>
  <c r="H35" i="18"/>
  <c r="I35" i="18" s="1"/>
  <c r="J35" i="18" s="1"/>
  <c r="L35" i="17"/>
  <c r="H35" i="17"/>
  <c r="I35" i="17" s="1"/>
  <c r="J35" i="17" s="1"/>
  <c r="L31" i="2"/>
  <c r="I31" i="2"/>
  <c r="J31" i="2" s="1"/>
  <c r="L36" i="19" l="1"/>
  <c r="H36" i="19"/>
  <c r="I36" i="19" s="1"/>
  <c r="J36" i="19" s="1"/>
  <c r="M35" i="18"/>
  <c r="G36" i="18"/>
  <c r="G36" i="17"/>
  <c r="M35" i="17"/>
  <c r="G32" i="2"/>
  <c r="H32" i="2" s="1"/>
  <c r="M31" i="2"/>
  <c r="K37" i="19" l="1"/>
  <c r="G37" i="19"/>
  <c r="M36" i="19"/>
  <c r="L36" i="18"/>
  <c r="H36" i="18"/>
  <c r="I36" i="18" s="1"/>
  <c r="J36" i="18" s="1"/>
  <c r="H36" i="17"/>
  <c r="I36" i="17" s="1"/>
  <c r="J36" i="17" s="1"/>
  <c r="L36" i="17"/>
  <c r="L32" i="2"/>
  <c r="I32" i="2"/>
  <c r="J32" i="2" s="1"/>
  <c r="K33" i="2" l="1"/>
  <c r="H37" i="19"/>
  <c r="I37" i="19" s="1"/>
  <c r="J37" i="19" s="1"/>
  <c r="L37" i="19"/>
  <c r="K37" i="18"/>
  <c r="G37" i="18"/>
  <c r="M36" i="18"/>
  <c r="M36" i="17"/>
  <c r="G37" i="17"/>
  <c r="K37" i="17"/>
  <c r="G33" i="2"/>
  <c r="H33" i="2" s="1"/>
  <c r="M32" i="2"/>
  <c r="G38" i="19" l="1"/>
  <c r="M37" i="19"/>
  <c r="L37" i="18"/>
  <c r="H37" i="18"/>
  <c r="I37" i="18" s="1"/>
  <c r="J37" i="18" s="1"/>
  <c r="L37" i="17"/>
  <c r="H37" i="17"/>
  <c r="I37" i="17" s="1"/>
  <c r="J37" i="17" s="1"/>
  <c r="I33" i="2"/>
  <c r="J33" i="2" s="1"/>
  <c r="L33" i="2"/>
  <c r="K38" i="18" l="1"/>
  <c r="K38" i="17"/>
  <c r="H38" i="19"/>
  <c r="I38" i="19" s="1"/>
  <c r="J38" i="19" s="1"/>
  <c r="L38" i="19"/>
  <c r="G38" i="18"/>
  <c r="M37" i="18"/>
  <c r="G38" i="17"/>
  <c r="M37" i="17"/>
  <c r="K34" i="2"/>
  <c r="G34" i="2"/>
  <c r="H34" i="2" s="1"/>
  <c r="M33" i="2"/>
  <c r="G39" i="19" l="1"/>
  <c r="M38" i="19"/>
  <c r="H38" i="18"/>
  <c r="I38" i="18" s="1"/>
  <c r="J38" i="18" s="1"/>
  <c r="L38" i="18"/>
  <c r="L38" i="17"/>
  <c r="H38" i="17"/>
  <c r="I38" i="17" s="1"/>
  <c r="J38" i="17" s="1"/>
  <c r="I34" i="2"/>
  <c r="J34" i="2" s="1"/>
  <c r="L34" i="2"/>
  <c r="L39" i="19" l="1"/>
  <c r="H39" i="19"/>
  <c r="I39" i="19" s="1"/>
  <c r="J39" i="19" s="1"/>
  <c r="G39" i="18"/>
  <c r="M38" i="18"/>
  <c r="M38" i="17"/>
  <c r="G39" i="17"/>
  <c r="M34" i="2"/>
  <c r="G35" i="2"/>
  <c r="H35" i="2" s="1"/>
  <c r="K40" i="19" l="1"/>
  <c r="M39" i="19"/>
  <c r="G40" i="19"/>
  <c r="L39" i="18"/>
  <c r="H39" i="18"/>
  <c r="I39" i="18" s="1"/>
  <c r="J39" i="18" s="1"/>
  <c r="L39" i="17"/>
  <c r="H39" i="17"/>
  <c r="I39" i="17" s="1"/>
  <c r="J39" i="17" s="1"/>
  <c r="I35" i="2"/>
  <c r="J35" i="2" s="1"/>
  <c r="L35" i="2"/>
  <c r="K36" i="2" l="1"/>
  <c r="L40" i="19"/>
  <c r="H40" i="19"/>
  <c r="I40" i="19" s="1"/>
  <c r="J40" i="19" s="1"/>
  <c r="M39" i="18"/>
  <c r="G40" i="18"/>
  <c r="G40" i="17"/>
  <c r="M39" i="17"/>
  <c r="G36" i="2"/>
  <c r="H36" i="2" s="1"/>
  <c r="M35" i="2"/>
  <c r="K41" i="19" l="1"/>
  <c r="G41" i="19"/>
  <c r="M40" i="19"/>
  <c r="L40" i="18"/>
  <c r="H40" i="18"/>
  <c r="I40" i="18" s="1"/>
  <c r="J40" i="18" s="1"/>
  <c r="H40" i="17"/>
  <c r="I40" i="17" s="1"/>
  <c r="J40" i="17" s="1"/>
  <c r="L40" i="17"/>
  <c r="L36" i="2"/>
  <c r="I36" i="2"/>
  <c r="J36" i="2" s="1"/>
  <c r="L41" i="19" l="1"/>
  <c r="H41" i="19"/>
  <c r="I41" i="19" s="1"/>
  <c r="J41" i="19" s="1"/>
  <c r="K41" i="18"/>
  <c r="G41" i="18"/>
  <c r="M40" i="18"/>
  <c r="G41" i="17"/>
  <c r="M40" i="17"/>
  <c r="K41" i="17"/>
  <c r="K37" i="2"/>
  <c r="G37" i="2"/>
  <c r="H37" i="2" s="1"/>
  <c r="M36" i="2"/>
  <c r="G42" i="19" l="1"/>
  <c r="M41" i="19"/>
  <c r="L41" i="18"/>
  <c r="H41" i="18"/>
  <c r="I41" i="18" s="1"/>
  <c r="J41" i="18" s="1"/>
  <c r="L41" i="17"/>
  <c r="H41" i="17"/>
  <c r="I41" i="17" s="1"/>
  <c r="J41" i="17" s="1"/>
  <c r="L37" i="2"/>
  <c r="I37" i="2"/>
  <c r="J37" i="2" s="1"/>
  <c r="K42" i="18" l="1"/>
  <c r="K42" i="17"/>
  <c r="H42" i="19"/>
  <c r="I42" i="19" s="1"/>
  <c r="J42" i="19" s="1"/>
  <c r="L42" i="19"/>
  <c r="G42" i="18"/>
  <c r="M41" i="18"/>
  <c r="M41" i="17"/>
  <c r="G42" i="17"/>
  <c r="G38" i="2"/>
  <c r="H38" i="2" s="1"/>
  <c r="M37" i="2"/>
  <c r="K43" i="19" l="1"/>
  <c r="G43" i="19"/>
  <c r="M42" i="19"/>
  <c r="H42" i="18"/>
  <c r="I42" i="18" s="1"/>
  <c r="J42" i="18" s="1"/>
  <c r="L42" i="18"/>
  <c r="L42" i="17"/>
  <c r="H42" i="17"/>
  <c r="I42" i="17" s="1"/>
  <c r="J42" i="17" s="1"/>
  <c r="I38" i="2"/>
  <c r="J38" i="2" s="1"/>
  <c r="L38" i="2"/>
  <c r="L43" i="19" l="1"/>
  <c r="H43" i="19"/>
  <c r="I43" i="19" s="1"/>
  <c r="J43" i="19" s="1"/>
  <c r="G43" i="18"/>
  <c r="M42" i="18"/>
  <c r="M42" i="17"/>
  <c r="G43" i="17"/>
  <c r="M38" i="2"/>
  <c r="G39" i="2"/>
  <c r="H39" i="2" s="1"/>
  <c r="K44" i="19" l="1"/>
  <c r="M43" i="19"/>
  <c r="G44" i="19"/>
  <c r="L43" i="18"/>
  <c r="H43" i="18"/>
  <c r="I43" i="18" s="1"/>
  <c r="J43" i="18" s="1"/>
  <c r="L43" i="17"/>
  <c r="H43" i="17"/>
  <c r="I43" i="17" s="1"/>
  <c r="J43" i="17" s="1"/>
  <c r="L39" i="2"/>
  <c r="I39" i="2"/>
  <c r="J39" i="2" s="1"/>
  <c r="K40" i="2" l="1"/>
  <c r="L44" i="19"/>
  <c r="H44" i="19"/>
  <c r="I44" i="19" s="1"/>
  <c r="J44" i="19" s="1"/>
  <c r="K44" i="18"/>
  <c r="M43" i="18"/>
  <c r="G44" i="18"/>
  <c r="K44" i="17"/>
  <c r="G44" i="17"/>
  <c r="M43" i="17"/>
  <c r="G40" i="2"/>
  <c r="H40" i="2" s="1"/>
  <c r="M39" i="2"/>
  <c r="G45" i="19" l="1"/>
  <c r="M44" i="19"/>
  <c r="L44" i="18"/>
  <c r="H44" i="18"/>
  <c r="I44" i="18" s="1"/>
  <c r="J44" i="18" s="1"/>
  <c r="H44" i="17"/>
  <c r="I44" i="17" s="1"/>
  <c r="J44" i="17" s="1"/>
  <c r="L44" i="17"/>
  <c r="L40" i="2"/>
  <c r="I40" i="2"/>
  <c r="J40" i="2" s="1"/>
  <c r="K45" i="18" l="1"/>
  <c r="K45" i="17"/>
  <c r="L45" i="19"/>
  <c r="H45" i="19"/>
  <c r="I45" i="19" s="1"/>
  <c r="J45" i="19" s="1"/>
  <c r="G45" i="18"/>
  <c r="M44" i="18"/>
  <c r="G45" i="17"/>
  <c r="M44" i="17"/>
  <c r="K41" i="2"/>
  <c r="M40" i="2"/>
  <c r="G41" i="2"/>
  <c r="H41" i="2" s="1"/>
  <c r="G46" i="19" l="1"/>
  <c r="M45" i="19"/>
  <c r="L45" i="18"/>
  <c r="H45" i="18"/>
  <c r="I45" i="18" s="1"/>
  <c r="J45" i="18" s="1"/>
  <c r="L45" i="17"/>
  <c r="H45" i="17"/>
  <c r="I45" i="17" s="1"/>
  <c r="J45" i="17" s="1"/>
  <c r="I41" i="2"/>
  <c r="J41" i="2" s="1"/>
  <c r="L41" i="2"/>
  <c r="H46" i="19" l="1"/>
  <c r="I46" i="19" s="1"/>
  <c r="J46" i="19" s="1"/>
  <c r="L46" i="19"/>
  <c r="G46" i="18"/>
  <c r="M45" i="18"/>
  <c r="G46" i="17"/>
  <c r="M45" i="17"/>
  <c r="M41" i="2"/>
  <c r="G42" i="2"/>
  <c r="H42" i="2" s="1"/>
  <c r="K47" i="19" l="1"/>
  <c r="G47" i="19"/>
  <c r="M46" i="19"/>
  <c r="H46" i="18"/>
  <c r="I46" i="18" s="1"/>
  <c r="J46" i="18" s="1"/>
  <c r="L46" i="18"/>
  <c r="L46" i="17"/>
  <c r="H46" i="17"/>
  <c r="I46" i="17" s="1"/>
  <c r="J46" i="17" s="1"/>
  <c r="L42" i="2"/>
  <c r="I42" i="2"/>
  <c r="J42" i="2" s="1"/>
  <c r="K43" i="2" l="1"/>
  <c r="L47" i="19"/>
  <c r="H47" i="19"/>
  <c r="I47" i="19" s="1"/>
  <c r="J47" i="19" s="1"/>
  <c r="G47" i="18"/>
  <c r="M46" i="18"/>
  <c r="M46" i="17"/>
  <c r="G47" i="17"/>
  <c r="M42" i="2"/>
  <c r="G43" i="2"/>
  <c r="H43" i="2" s="1"/>
  <c r="K48" i="19" l="1"/>
  <c r="M47" i="19"/>
  <c r="G48" i="19"/>
  <c r="L47" i="18"/>
  <c r="H47" i="18"/>
  <c r="I47" i="18" s="1"/>
  <c r="J47" i="18" s="1"/>
  <c r="L47" i="17"/>
  <c r="H47" i="17"/>
  <c r="I47" i="17" s="1"/>
  <c r="J47" i="17" s="1"/>
  <c r="I43" i="2"/>
  <c r="J43" i="2" s="1"/>
  <c r="L43" i="2"/>
  <c r="L48" i="19" l="1"/>
  <c r="H48" i="19"/>
  <c r="I48" i="19" s="1"/>
  <c r="J48" i="19" s="1"/>
  <c r="K48" i="18"/>
  <c r="M47" i="18"/>
  <c r="G48" i="18"/>
  <c r="K48" i="17"/>
  <c r="G48" i="17"/>
  <c r="M47" i="17"/>
  <c r="K44" i="2"/>
  <c r="G44" i="2"/>
  <c r="H44" i="2" s="1"/>
  <c r="M43" i="2"/>
  <c r="G49" i="19" l="1"/>
  <c r="M48" i="19"/>
  <c r="L48" i="18"/>
  <c r="H48" i="18"/>
  <c r="I48" i="18" s="1"/>
  <c r="J48" i="18" s="1"/>
  <c r="H48" i="17"/>
  <c r="I48" i="17" s="1"/>
  <c r="J48" i="17" s="1"/>
  <c r="L48" i="17"/>
  <c r="L44" i="2"/>
  <c r="I44" i="2"/>
  <c r="J44" i="2" s="1"/>
  <c r="K49" i="18" l="1"/>
  <c r="K49" i="17"/>
  <c r="L49" i="19"/>
  <c r="H49" i="19"/>
  <c r="I49" i="19" s="1"/>
  <c r="J49" i="19" s="1"/>
  <c r="G49" i="18"/>
  <c r="M48" i="18"/>
  <c r="M48" i="17"/>
  <c r="G49" i="17"/>
  <c r="G45" i="2"/>
  <c r="H45" i="2" s="1"/>
  <c r="M44" i="2"/>
  <c r="K50" i="19" l="1"/>
  <c r="G50" i="19"/>
  <c r="M49" i="19"/>
  <c r="L49" i="18"/>
  <c r="H49" i="18"/>
  <c r="I49" i="18" s="1"/>
  <c r="J49" i="18" s="1"/>
  <c r="L49" i="17"/>
  <c r="H49" i="17"/>
  <c r="I49" i="17" s="1"/>
  <c r="J49" i="17" s="1"/>
  <c r="I45" i="2"/>
  <c r="J45" i="2" s="1"/>
  <c r="L45" i="2"/>
  <c r="H50" i="19" l="1"/>
  <c r="I50" i="19" s="1"/>
  <c r="J50" i="19" s="1"/>
  <c r="L50" i="19"/>
  <c r="G50" i="18"/>
  <c r="M49" i="18"/>
  <c r="G50" i="17"/>
  <c r="M49" i="17"/>
  <c r="G46" i="2"/>
  <c r="H46" i="2" s="1"/>
  <c r="M45" i="2"/>
  <c r="G51" i="19" l="1"/>
  <c r="M50" i="19"/>
  <c r="K51" i="19"/>
  <c r="H50" i="18"/>
  <c r="I50" i="18" s="1"/>
  <c r="J50" i="18" s="1"/>
  <c r="L50" i="18"/>
  <c r="L50" i="17"/>
  <c r="H50" i="17"/>
  <c r="I50" i="17" s="1"/>
  <c r="J50" i="17" s="1"/>
  <c r="I46" i="2"/>
  <c r="J46" i="2" s="1"/>
  <c r="L46" i="2"/>
  <c r="K47" i="2" l="1"/>
  <c r="L51" i="19"/>
  <c r="H51" i="19"/>
  <c r="I51" i="19" s="1"/>
  <c r="J51" i="19" s="1"/>
  <c r="G51" i="18"/>
  <c r="M50" i="18"/>
  <c r="K51" i="18"/>
  <c r="K51" i="17"/>
  <c r="M50" i="17"/>
  <c r="G51" i="17"/>
  <c r="G47" i="2"/>
  <c r="H47" i="2" s="1"/>
  <c r="M46" i="2"/>
  <c r="M51" i="19" l="1"/>
  <c r="G52" i="19"/>
  <c r="L51" i="18"/>
  <c r="H51" i="18"/>
  <c r="I51" i="18" s="1"/>
  <c r="J51" i="18" s="1"/>
  <c r="L51" i="17"/>
  <c r="H51" i="17"/>
  <c r="I51" i="17" s="1"/>
  <c r="J51" i="17" s="1"/>
  <c r="L47" i="2"/>
  <c r="I47" i="2"/>
  <c r="J47" i="2" s="1"/>
  <c r="K52" i="18" l="1"/>
  <c r="K52" i="17"/>
  <c r="L52" i="19"/>
  <c r="H52" i="19"/>
  <c r="I52" i="19" s="1"/>
  <c r="J52" i="19" s="1"/>
  <c r="M51" i="18"/>
  <c r="G52" i="18"/>
  <c r="G52" i="17"/>
  <c r="M51" i="17"/>
  <c r="K48" i="2"/>
  <c r="G48" i="2"/>
  <c r="H48" i="2" s="1"/>
  <c r="M47" i="2"/>
  <c r="G53" i="19" l="1"/>
  <c r="M52" i="19"/>
  <c r="L52" i="18"/>
  <c r="H52" i="18"/>
  <c r="I52" i="18" s="1"/>
  <c r="J52" i="18" s="1"/>
  <c r="H52" i="17"/>
  <c r="I52" i="17" s="1"/>
  <c r="J52" i="17" s="1"/>
  <c r="L52" i="17"/>
  <c r="I48" i="2"/>
  <c r="J48" i="2" s="1"/>
  <c r="L48" i="2"/>
  <c r="L53" i="19" l="1"/>
  <c r="H53" i="19"/>
  <c r="I53" i="19" s="1"/>
  <c r="J53" i="19" s="1"/>
  <c r="G53" i="18"/>
  <c r="M52" i="18"/>
  <c r="M52" i="17"/>
  <c r="G53" i="17"/>
  <c r="M48" i="2"/>
  <c r="G49" i="2"/>
  <c r="H49" i="2" s="1"/>
  <c r="K54" i="19" l="1"/>
  <c r="G54" i="19"/>
  <c r="M53" i="19"/>
  <c r="L53" i="18"/>
  <c r="H53" i="18"/>
  <c r="I53" i="18" s="1"/>
  <c r="J53" i="18" s="1"/>
  <c r="L53" i="17"/>
  <c r="H53" i="17"/>
  <c r="I53" i="17" s="1"/>
  <c r="J53" i="17" s="1"/>
  <c r="L49" i="2"/>
  <c r="I49" i="2"/>
  <c r="J49" i="2" s="1"/>
  <c r="K50" i="2" l="1"/>
  <c r="H54" i="19"/>
  <c r="I54" i="19" s="1"/>
  <c r="J54" i="19" s="1"/>
  <c r="L54" i="19"/>
  <c r="G54" i="18"/>
  <c r="M53" i="18"/>
  <c r="G54" i="17"/>
  <c r="M53" i="17"/>
  <c r="G50" i="2"/>
  <c r="H50" i="2" s="1"/>
  <c r="M49" i="2"/>
  <c r="G55" i="19" l="1"/>
  <c r="M54" i="19"/>
  <c r="K55" i="19"/>
  <c r="H54" i="18"/>
  <c r="I54" i="18" s="1"/>
  <c r="J54" i="18" s="1"/>
  <c r="L54" i="18"/>
  <c r="L54" i="17"/>
  <c r="H54" i="17"/>
  <c r="I54" i="17" s="1"/>
  <c r="J54" i="17" s="1"/>
  <c r="I50" i="2"/>
  <c r="J50" i="2" s="1"/>
  <c r="L50" i="2"/>
  <c r="L55" i="19" l="1"/>
  <c r="H55" i="19"/>
  <c r="I55" i="19" s="1"/>
  <c r="J55" i="19" s="1"/>
  <c r="G55" i="18"/>
  <c r="M54" i="18"/>
  <c r="K55" i="18"/>
  <c r="K55" i="17"/>
  <c r="M54" i="17"/>
  <c r="G55" i="17"/>
  <c r="K51" i="2"/>
  <c r="G51" i="2"/>
  <c r="H51" i="2" s="1"/>
  <c r="M50" i="2"/>
  <c r="M55" i="19" l="1"/>
  <c r="G56" i="19"/>
  <c r="L55" i="18"/>
  <c r="H55" i="18"/>
  <c r="I55" i="18" s="1"/>
  <c r="J55" i="18" s="1"/>
  <c r="L55" i="17"/>
  <c r="H55" i="17"/>
  <c r="I55" i="17" s="1"/>
  <c r="J55" i="17" s="1"/>
  <c r="I51" i="2"/>
  <c r="J51" i="2" s="1"/>
  <c r="L51" i="2"/>
  <c r="K56" i="18" l="1"/>
  <c r="K56" i="17"/>
  <c r="L56" i="19"/>
  <c r="H56" i="19"/>
  <c r="I56" i="19" s="1"/>
  <c r="J56" i="19" s="1"/>
  <c r="M55" i="18"/>
  <c r="G56" i="18"/>
  <c r="G56" i="17"/>
  <c r="M55" i="17"/>
  <c r="G52" i="2"/>
  <c r="H52" i="2" s="1"/>
  <c r="M51" i="2"/>
  <c r="K57" i="19" l="1"/>
  <c r="G57" i="19"/>
  <c r="M56" i="19"/>
  <c r="L56" i="18"/>
  <c r="H56" i="18"/>
  <c r="I56" i="18" s="1"/>
  <c r="J56" i="18" s="1"/>
  <c r="H56" i="17"/>
  <c r="I56" i="17" s="1"/>
  <c r="J56" i="17" s="1"/>
  <c r="L56" i="17"/>
  <c r="I52" i="2"/>
  <c r="J52" i="2" s="1"/>
  <c r="L52" i="2"/>
  <c r="L57" i="19" l="1"/>
  <c r="H57" i="19"/>
  <c r="I57" i="19" s="1"/>
  <c r="J57" i="19" s="1"/>
  <c r="G57" i="18"/>
  <c r="M56" i="18"/>
  <c r="G57" i="17"/>
  <c r="M56" i="17"/>
  <c r="M52" i="2"/>
  <c r="G53" i="2"/>
  <c r="H53" i="2" s="1"/>
  <c r="K58" i="19" l="1"/>
  <c r="G58" i="19"/>
  <c r="M57" i="19"/>
  <c r="L57" i="18"/>
  <c r="H57" i="18"/>
  <c r="I57" i="18" s="1"/>
  <c r="J57" i="18" s="1"/>
  <c r="L57" i="17"/>
  <c r="H57" i="17"/>
  <c r="I57" i="17" s="1"/>
  <c r="J57" i="17" s="1"/>
  <c r="L53" i="2"/>
  <c r="I53" i="2"/>
  <c r="J53" i="2" s="1"/>
  <c r="K54" i="2" l="1"/>
  <c r="H58" i="19"/>
  <c r="I58" i="19" s="1"/>
  <c r="J58" i="19" s="1"/>
  <c r="L58" i="19"/>
  <c r="K58" i="18"/>
  <c r="G58" i="18"/>
  <c r="M57" i="18"/>
  <c r="K58" i="17"/>
  <c r="G58" i="17"/>
  <c r="M57" i="17"/>
  <c r="G54" i="2"/>
  <c r="H54" i="2" s="1"/>
  <c r="M53" i="2"/>
  <c r="G59" i="19" l="1"/>
  <c r="M58" i="19"/>
  <c r="H58" i="18"/>
  <c r="I58" i="18" s="1"/>
  <c r="J58" i="18" s="1"/>
  <c r="L58" i="18"/>
  <c r="L58" i="17"/>
  <c r="H58" i="17"/>
  <c r="I58" i="17" s="1"/>
  <c r="J58" i="17" s="1"/>
  <c r="I54" i="2"/>
  <c r="J54" i="2" s="1"/>
  <c r="L54" i="2"/>
  <c r="K59" i="18" l="1"/>
  <c r="K59" i="17"/>
  <c r="L59" i="19"/>
  <c r="H59" i="19"/>
  <c r="I59" i="19" s="1"/>
  <c r="J59" i="19" s="1"/>
  <c r="G59" i="18"/>
  <c r="M58" i="18"/>
  <c r="M58" i="17"/>
  <c r="G59" i="17"/>
  <c r="K55" i="2"/>
  <c r="M54" i="2"/>
  <c r="G55" i="2"/>
  <c r="H55" i="2" s="1"/>
  <c r="M59" i="19" l="1"/>
  <c r="G60" i="19"/>
  <c r="L59" i="18"/>
  <c r="H59" i="18"/>
  <c r="I59" i="18" s="1"/>
  <c r="J59" i="18" s="1"/>
  <c r="L59" i="17"/>
  <c r="H59" i="17"/>
  <c r="I59" i="17" s="1"/>
  <c r="J59" i="17" s="1"/>
  <c r="I55" i="2"/>
  <c r="J55" i="2" s="1"/>
  <c r="L55" i="2"/>
  <c r="L60" i="19" l="1"/>
  <c r="H60" i="19"/>
  <c r="I60" i="19" s="1"/>
  <c r="J60" i="19" s="1"/>
  <c r="M59" i="18"/>
  <c r="G60" i="18"/>
  <c r="M59" i="17"/>
  <c r="G60" i="17"/>
  <c r="G56" i="2"/>
  <c r="H56" i="2" s="1"/>
  <c r="M55" i="2"/>
  <c r="K61" i="19" l="1"/>
  <c r="G61" i="19"/>
  <c r="M60" i="19"/>
  <c r="L60" i="18"/>
  <c r="H60" i="18"/>
  <c r="I60" i="18" s="1"/>
  <c r="J60" i="18" s="1"/>
  <c r="H60" i="17"/>
  <c r="I60" i="17" s="1"/>
  <c r="J60" i="17" s="1"/>
  <c r="L60" i="17"/>
  <c r="I56" i="2"/>
  <c r="J56" i="2" s="1"/>
  <c r="L56" i="2"/>
  <c r="K57" i="2" l="1"/>
  <c r="L61" i="19"/>
  <c r="H61" i="19"/>
  <c r="I61" i="19" s="1"/>
  <c r="J61" i="19" s="1"/>
  <c r="G61" i="18"/>
  <c r="M60" i="18"/>
  <c r="G61" i="17"/>
  <c r="M60" i="17"/>
  <c r="G57" i="2"/>
  <c r="H57" i="2" s="1"/>
  <c r="M56" i="2"/>
  <c r="K62" i="19" l="1"/>
  <c r="G62" i="19"/>
  <c r="M61" i="19"/>
  <c r="L61" i="18"/>
  <c r="H61" i="18"/>
  <c r="I61" i="18" s="1"/>
  <c r="J61" i="18" s="1"/>
  <c r="L61" i="17"/>
  <c r="H61" i="17"/>
  <c r="I61" i="17" s="1"/>
  <c r="J61" i="17" s="1"/>
  <c r="L57" i="2"/>
  <c r="I57" i="2"/>
  <c r="J57" i="2" s="1"/>
  <c r="H62" i="19" l="1"/>
  <c r="I62" i="19" s="1"/>
  <c r="J62" i="19" s="1"/>
  <c r="L62" i="19"/>
  <c r="K62" i="18"/>
  <c r="G62" i="18"/>
  <c r="M61" i="18"/>
  <c r="K62" i="17"/>
  <c r="G62" i="17"/>
  <c r="M61" i="17"/>
  <c r="K58" i="2"/>
  <c r="M57" i="2"/>
  <c r="G58" i="2"/>
  <c r="H58" i="2" s="1"/>
  <c r="G63" i="19" l="1"/>
  <c r="M62" i="19"/>
  <c r="H62" i="18"/>
  <c r="I62" i="18" s="1"/>
  <c r="J62" i="18" s="1"/>
  <c r="L62" i="18"/>
  <c r="L62" i="17"/>
  <c r="H62" i="17"/>
  <c r="I62" i="17" s="1"/>
  <c r="J62" i="17" s="1"/>
  <c r="L58" i="2"/>
  <c r="I58" i="2"/>
  <c r="J58" i="2" s="1"/>
  <c r="K63" i="18" l="1"/>
  <c r="K63" i="17"/>
  <c r="L63" i="19"/>
  <c r="H63" i="19"/>
  <c r="I63" i="19" s="1"/>
  <c r="J63" i="19" s="1"/>
  <c r="G63" i="18"/>
  <c r="M62" i="18"/>
  <c r="M62" i="17"/>
  <c r="G63" i="17"/>
  <c r="M58" i="2"/>
  <c r="G59" i="2"/>
  <c r="H59" i="2" s="1"/>
  <c r="K64" i="19" l="1"/>
  <c r="M63" i="19"/>
  <c r="G64" i="19"/>
  <c r="L63" i="18"/>
  <c r="H63" i="18"/>
  <c r="I63" i="18" s="1"/>
  <c r="J63" i="18" s="1"/>
  <c r="L63" i="17"/>
  <c r="H63" i="17"/>
  <c r="I63" i="17" s="1"/>
  <c r="J63" i="17" s="1"/>
  <c r="I59" i="2"/>
  <c r="J59" i="2" s="1"/>
  <c r="L59" i="2"/>
  <c r="L64" i="19" l="1"/>
  <c r="H64" i="19"/>
  <c r="I64" i="19" s="1"/>
  <c r="J64" i="19" s="1"/>
  <c r="M63" i="18"/>
  <c r="G64" i="18"/>
  <c r="M63" i="17"/>
  <c r="G64" i="17"/>
  <c r="M59" i="2"/>
  <c r="G60" i="2"/>
  <c r="H60" i="2" s="1"/>
  <c r="K65" i="19" l="1"/>
  <c r="G65" i="19"/>
  <c r="M64" i="19"/>
  <c r="L64" i="18"/>
  <c r="H64" i="18"/>
  <c r="I64" i="18" s="1"/>
  <c r="J64" i="18" s="1"/>
  <c r="H64" i="17"/>
  <c r="I64" i="17" s="1"/>
  <c r="J64" i="17" s="1"/>
  <c r="L64" i="17"/>
  <c r="L60" i="2"/>
  <c r="I60" i="2"/>
  <c r="J60" i="2" s="1"/>
  <c r="K61" i="2" l="1"/>
  <c r="L65" i="19"/>
  <c r="H65" i="19"/>
  <c r="I65" i="19" s="1"/>
  <c r="J65" i="19" s="1"/>
  <c r="K65" i="18"/>
  <c r="G65" i="18"/>
  <c r="M64" i="18"/>
  <c r="G65" i="17"/>
  <c r="M64" i="17"/>
  <c r="K65" i="17"/>
  <c r="G61" i="2"/>
  <c r="H61" i="2" s="1"/>
  <c r="M60" i="2"/>
  <c r="G66" i="19" l="1"/>
  <c r="M65" i="19"/>
  <c r="L65" i="18"/>
  <c r="H65" i="18"/>
  <c r="I65" i="18" s="1"/>
  <c r="J65" i="18" s="1"/>
  <c r="L65" i="17"/>
  <c r="H65" i="17"/>
  <c r="I65" i="17" s="1"/>
  <c r="J65" i="17" s="1"/>
  <c r="L61" i="2"/>
  <c r="I61" i="2"/>
  <c r="J61" i="2" s="1"/>
  <c r="K66" i="18" l="1"/>
  <c r="K66" i="17"/>
  <c r="H66" i="19"/>
  <c r="I66" i="19" s="1"/>
  <c r="J66" i="19" s="1"/>
  <c r="L66" i="19"/>
  <c r="G66" i="18"/>
  <c r="M65" i="18"/>
  <c r="M65" i="17"/>
  <c r="G66" i="17"/>
  <c r="K62" i="2"/>
  <c r="M61" i="2"/>
  <c r="G62" i="2"/>
  <c r="H62" i="2" s="1"/>
  <c r="G67" i="19" l="1"/>
  <c r="M66" i="19"/>
  <c r="H66" i="18"/>
  <c r="I66" i="18" s="1"/>
  <c r="J66" i="18" s="1"/>
  <c r="L66" i="18"/>
  <c r="L66" i="17"/>
  <c r="H66" i="17"/>
  <c r="I66" i="17" s="1"/>
  <c r="J66" i="17" s="1"/>
  <c r="I62" i="2"/>
  <c r="J62" i="2" s="1"/>
  <c r="L62" i="2"/>
  <c r="L67" i="19" l="1"/>
  <c r="H67" i="19"/>
  <c r="I67" i="19" s="1"/>
  <c r="J67" i="19" s="1"/>
  <c r="G67" i="18"/>
  <c r="M66" i="18"/>
  <c r="M66" i="17"/>
  <c r="G67" i="17"/>
  <c r="M62" i="2"/>
  <c r="G63" i="2"/>
  <c r="H63" i="2" s="1"/>
  <c r="K68" i="19" l="1"/>
  <c r="M67" i="19"/>
  <c r="G68" i="19"/>
  <c r="L67" i="18"/>
  <c r="H67" i="18"/>
  <c r="I67" i="18" s="1"/>
  <c r="J67" i="18" s="1"/>
  <c r="L67" i="17"/>
  <c r="H67" i="17"/>
  <c r="I67" i="17" s="1"/>
  <c r="J67" i="17" s="1"/>
  <c r="L63" i="2"/>
  <c r="I63" i="2"/>
  <c r="J63" i="2" s="1"/>
  <c r="K64" i="2" l="1"/>
  <c r="L68" i="19"/>
  <c r="H68" i="19"/>
  <c r="I68" i="19" s="1"/>
  <c r="J68" i="19" s="1"/>
  <c r="M67" i="18"/>
  <c r="G68" i="18"/>
  <c r="M67" i="17"/>
  <c r="G68" i="17"/>
  <c r="G64" i="2"/>
  <c r="H64" i="2" s="1"/>
  <c r="M63" i="2"/>
  <c r="K69" i="19" l="1"/>
  <c r="G69" i="19"/>
  <c r="M68" i="19"/>
  <c r="L68" i="18"/>
  <c r="H68" i="18"/>
  <c r="I68" i="18" s="1"/>
  <c r="J68" i="18" s="1"/>
  <c r="H68" i="17"/>
  <c r="I68" i="17" s="1"/>
  <c r="J68" i="17" s="1"/>
  <c r="L68" i="17"/>
  <c r="I64" i="2"/>
  <c r="J64" i="2" s="1"/>
  <c r="L64" i="2"/>
  <c r="L69" i="19" l="1"/>
  <c r="H69" i="19"/>
  <c r="I69" i="19" s="1"/>
  <c r="J69" i="19" s="1"/>
  <c r="K69" i="18"/>
  <c r="G69" i="18"/>
  <c r="M68" i="18"/>
  <c r="G69" i="17"/>
  <c r="M68" i="17"/>
  <c r="K69" i="17"/>
  <c r="K65" i="2"/>
  <c r="M64" i="2"/>
  <c r="G65" i="2"/>
  <c r="H65" i="2" s="1"/>
  <c r="G70" i="19" l="1"/>
  <c r="M69" i="19"/>
  <c r="L69" i="18"/>
  <c r="H69" i="18"/>
  <c r="I69" i="18" s="1"/>
  <c r="J69" i="18" s="1"/>
  <c r="L69" i="17"/>
  <c r="H69" i="17"/>
  <c r="I69" i="17" s="1"/>
  <c r="J69" i="17" s="1"/>
  <c r="L65" i="2"/>
  <c r="I65" i="2"/>
  <c r="J65" i="2" s="1"/>
  <c r="K70" i="18" l="1"/>
  <c r="K70" i="17"/>
  <c r="H70" i="19"/>
  <c r="I70" i="19" s="1"/>
  <c r="J70" i="19" s="1"/>
  <c r="L70" i="19"/>
  <c r="G70" i="18"/>
  <c r="M69" i="18"/>
  <c r="G70" i="17"/>
  <c r="M69" i="17"/>
  <c r="G66" i="2"/>
  <c r="H66" i="2" s="1"/>
  <c r="M65" i="2"/>
  <c r="K71" i="19" l="1"/>
  <c r="G71" i="19"/>
  <c r="M70" i="19"/>
  <c r="H70" i="18"/>
  <c r="I70" i="18" s="1"/>
  <c r="J70" i="18" s="1"/>
  <c r="L70" i="18"/>
  <c r="L70" i="17"/>
  <c r="H70" i="17"/>
  <c r="I70" i="17" s="1"/>
  <c r="J70" i="17" s="1"/>
  <c r="I66" i="2"/>
  <c r="J66" i="2" s="1"/>
  <c r="L66" i="2"/>
  <c r="L71" i="19" l="1"/>
  <c r="H71" i="19"/>
  <c r="I71" i="19" s="1"/>
  <c r="J71" i="19" s="1"/>
  <c r="G71" i="18"/>
  <c r="M70" i="18"/>
  <c r="M70" i="17"/>
  <c r="G71" i="17"/>
  <c r="G67" i="2"/>
  <c r="H67" i="2" s="1"/>
  <c r="M66" i="2"/>
  <c r="K72" i="19" l="1"/>
  <c r="M71" i="19"/>
  <c r="G72" i="19"/>
  <c r="L71" i="18"/>
  <c r="H71" i="18"/>
  <c r="I71" i="18" s="1"/>
  <c r="J71" i="18" s="1"/>
  <c r="L71" i="17"/>
  <c r="H71" i="17"/>
  <c r="I71" i="17" s="1"/>
  <c r="J71" i="17" s="1"/>
  <c r="I67" i="2"/>
  <c r="J67" i="2" s="1"/>
  <c r="L67" i="2"/>
  <c r="K68" i="2" l="1"/>
  <c r="L72" i="19"/>
  <c r="H72" i="19"/>
  <c r="I72" i="19" s="1"/>
  <c r="J72" i="19" s="1"/>
  <c r="K72" i="18"/>
  <c r="M71" i="18"/>
  <c r="G72" i="18"/>
  <c r="K72" i="17"/>
  <c r="M71" i="17"/>
  <c r="G72" i="17"/>
  <c r="M67" i="2"/>
  <c r="G68" i="2"/>
  <c r="H68" i="2" s="1"/>
  <c r="G73" i="19" l="1"/>
  <c r="M72" i="19"/>
  <c r="L72" i="18"/>
  <c r="H72" i="18"/>
  <c r="I72" i="18" s="1"/>
  <c r="J72" i="18" s="1"/>
  <c r="H72" i="17"/>
  <c r="I72" i="17" s="1"/>
  <c r="J72" i="17" s="1"/>
  <c r="L72" i="17"/>
  <c r="I68" i="2"/>
  <c r="J68" i="2" s="1"/>
  <c r="L68" i="2"/>
  <c r="K73" i="18" l="1"/>
  <c r="K73" i="17"/>
  <c r="L73" i="19"/>
  <c r="H73" i="19"/>
  <c r="I73" i="19" s="1"/>
  <c r="J73" i="19" s="1"/>
  <c r="G73" i="18"/>
  <c r="M72" i="18"/>
  <c r="G73" i="17"/>
  <c r="M72" i="17"/>
  <c r="K69" i="2"/>
  <c r="G69" i="2"/>
  <c r="H69" i="2" s="1"/>
  <c r="M68" i="2"/>
  <c r="G74" i="19" l="1"/>
  <c r="M73" i="19"/>
  <c r="L73" i="18"/>
  <c r="H73" i="18"/>
  <c r="I73" i="18" s="1"/>
  <c r="J73" i="18" s="1"/>
  <c r="L73" i="17"/>
  <c r="H73" i="17"/>
  <c r="I73" i="17" s="1"/>
  <c r="J73" i="17" s="1"/>
  <c r="I69" i="2"/>
  <c r="J69" i="2" s="1"/>
  <c r="L69" i="2"/>
  <c r="H74" i="19" l="1"/>
  <c r="I74" i="19" s="1"/>
  <c r="J74" i="19" s="1"/>
  <c r="L74" i="19"/>
  <c r="G74" i="18"/>
  <c r="M73" i="18"/>
  <c r="M73" i="17"/>
  <c r="G74" i="17"/>
  <c r="M69" i="2"/>
  <c r="G70" i="2"/>
  <c r="H70" i="2" s="1"/>
  <c r="K75" i="19" l="1"/>
  <c r="G75" i="19"/>
  <c r="M74" i="19"/>
  <c r="H74" i="18"/>
  <c r="I74" i="18" s="1"/>
  <c r="J74" i="18" s="1"/>
  <c r="L74" i="18"/>
  <c r="L74" i="17"/>
  <c r="H74" i="17"/>
  <c r="I74" i="17" s="1"/>
  <c r="J74" i="17" s="1"/>
  <c r="L70" i="2"/>
  <c r="I70" i="2"/>
  <c r="J70" i="2" s="1"/>
  <c r="K71" i="2" l="1"/>
  <c r="L75" i="19"/>
  <c r="H75" i="19"/>
  <c r="I75" i="19" s="1"/>
  <c r="J75" i="19" s="1"/>
  <c r="G75" i="18"/>
  <c r="M74" i="18"/>
  <c r="M74" i="17"/>
  <c r="G75" i="17"/>
  <c r="G71" i="2"/>
  <c r="H71" i="2" s="1"/>
  <c r="M70" i="2"/>
  <c r="K76" i="19" l="1"/>
  <c r="M75" i="19"/>
  <c r="G76" i="19"/>
  <c r="L75" i="18"/>
  <c r="H75" i="18"/>
  <c r="I75" i="18" s="1"/>
  <c r="J75" i="18" s="1"/>
  <c r="L75" i="17"/>
  <c r="H75" i="17"/>
  <c r="I75" i="17" s="1"/>
  <c r="J75" i="17" s="1"/>
  <c r="L71" i="2"/>
  <c r="I71" i="2"/>
  <c r="J71" i="2" s="1"/>
  <c r="L76" i="19" l="1"/>
  <c r="H76" i="19"/>
  <c r="I76" i="19" s="1"/>
  <c r="J76" i="19" s="1"/>
  <c r="K76" i="18"/>
  <c r="M75" i="18"/>
  <c r="G76" i="18"/>
  <c r="K76" i="17"/>
  <c r="M75" i="17"/>
  <c r="G76" i="17"/>
  <c r="K72" i="2"/>
  <c r="G72" i="2"/>
  <c r="H72" i="2" s="1"/>
  <c r="M71" i="2"/>
  <c r="G77" i="19" l="1"/>
  <c r="M76" i="19"/>
  <c r="L76" i="18"/>
  <c r="H76" i="18"/>
  <c r="I76" i="18" s="1"/>
  <c r="J76" i="18" s="1"/>
  <c r="H76" i="17"/>
  <c r="I76" i="17" s="1"/>
  <c r="J76" i="17" s="1"/>
  <c r="L76" i="17"/>
  <c r="I72" i="2"/>
  <c r="J72" i="2" s="1"/>
  <c r="L72" i="2"/>
  <c r="K77" i="18" l="1"/>
  <c r="K77" i="17"/>
  <c r="L77" i="19"/>
  <c r="H77" i="19"/>
  <c r="I77" i="19" s="1"/>
  <c r="J77" i="19" s="1"/>
  <c r="G77" i="18"/>
  <c r="M76" i="18"/>
  <c r="G77" i="17"/>
  <c r="M76" i="17"/>
  <c r="M72" i="2"/>
  <c r="G73" i="2"/>
  <c r="H73" i="2" s="1"/>
  <c r="K78" i="19" l="1"/>
  <c r="G78" i="19"/>
  <c r="M77" i="19"/>
  <c r="L77" i="18"/>
  <c r="H77" i="18"/>
  <c r="I77" i="18" s="1"/>
  <c r="J77" i="18" s="1"/>
  <c r="L77" i="17"/>
  <c r="H77" i="17"/>
  <c r="I77" i="17" s="1"/>
  <c r="J77" i="17" s="1"/>
  <c r="I73" i="2"/>
  <c r="J73" i="2" s="1"/>
  <c r="L73" i="2"/>
  <c r="H78" i="19" l="1"/>
  <c r="I78" i="19" s="1"/>
  <c r="J78" i="19" s="1"/>
  <c r="L78" i="19"/>
  <c r="G78" i="18"/>
  <c r="M77" i="18"/>
  <c r="G78" i="17"/>
  <c r="M77" i="17"/>
  <c r="G74" i="2"/>
  <c r="H74" i="2" s="1"/>
  <c r="M73" i="2"/>
  <c r="G79" i="19" l="1"/>
  <c r="M78" i="19"/>
  <c r="K79" i="19"/>
  <c r="H78" i="18"/>
  <c r="I78" i="18" s="1"/>
  <c r="J78" i="18" s="1"/>
  <c r="L78" i="18"/>
  <c r="L78" i="17"/>
  <c r="H78" i="17"/>
  <c r="I78" i="17" s="1"/>
  <c r="J78" i="17" s="1"/>
  <c r="I74" i="2"/>
  <c r="J74" i="2" s="1"/>
  <c r="L74" i="2"/>
  <c r="K75" i="2" l="1"/>
  <c r="L79" i="19"/>
  <c r="H79" i="19"/>
  <c r="I79" i="19" s="1"/>
  <c r="J79" i="19" s="1"/>
  <c r="G79" i="18"/>
  <c r="M78" i="18"/>
  <c r="K79" i="18"/>
  <c r="K79" i="17"/>
  <c r="M78" i="17"/>
  <c r="G79" i="17"/>
  <c r="G75" i="2"/>
  <c r="H75" i="2" s="1"/>
  <c r="M74" i="2"/>
  <c r="M79" i="19" l="1"/>
  <c r="G80" i="19"/>
  <c r="L79" i="18"/>
  <c r="H79" i="18"/>
  <c r="I79" i="18" s="1"/>
  <c r="J79" i="18" s="1"/>
  <c r="L79" i="17"/>
  <c r="H79" i="17"/>
  <c r="I79" i="17" s="1"/>
  <c r="J79" i="17" s="1"/>
  <c r="L75" i="2"/>
  <c r="I75" i="2"/>
  <c r="J75" i="2" s="1"/>
  <c r="K80" i="18" l="1"/>
  <c r="K80" i="17"/>
  <c r="L80" i="19"/>
  <c r="H80" i="19"/>
  <c r="I80" i="19" s="1"/>
  <c r="J80" i="19" s="1"/>
  <c r="M79" i="18"/>
  <c r="G80" i="18"/>
  <c r="M79" i="17"/>
  <c r="G80" i="17"/>
  <c r="K76" i="2"/>
  <c r="M75" i="2"/>
  <c r="G76" i="2"/>
  <c r="H76" i="2" s="1"/>
  <c r="G81" i="19" l="1"/>
  <c r="M80" i="19"/>
  <c r="L80" i="18"/>
  <c r="H80" i="18"/>
  <c r="I80" i="18" s="1"/>
  <c r="J80" i="18" s="1"/>
  <c r="H80" i="17"/>
  <c r="I80" i="17" s="1"/>
  <c r="J80" i="17" s="1"/>
  <c r="L80" i="17"/>
  <c r="L76" i="2"/>
  <c r="I76" i="2"/>
  <c r="J76" i="2" s="1"/>
  <c r="L81" i="19" l="1"/>
  <c r="H81" i="19"/>
  <c r="I81" i="19" s="1"/>
  <c r="J81" i="19" s="1"/>
  <c r="G81" i="18"/>
  <c r="M80" i="18"/>
  <c r="G81" i="17"/>
  <c r="M80" i="17"/>
  <c r="G77" i="2"/>
  <c r="H77" i="2" s="1"/>
  <c r="M76" i="2"/>
  <c r="K82" i="19" l="1"/>
  <c r="G82" i="19"/>
  <c r="M81" i="19"/>
  <c r="L81" i="18"/>
  <c r="H81" i="18"/>
  <c r="I81" i="18" s="1"/>
  <c r="J81" i="18" s="1"/>
  <c r="L81" i="17"/>
  <c r="H81" i="17"/>
  <c r="I81" i="17" s="1"/>
  <c r="J81" i="17" s="1"/>
  <c r="I77" i="2"/>
  <c r="J77" i="2" s="1"/>
  <c r="L77" i="2"/>
  <c r="K78" i="2" l="1"/>
  <c r="H82" i="19"/>
  <c r="I82" i="19" s="1"/>
  <c r="J82" i="19" s="1"/>
  <c r="L82" i="19"/>
  <c r="G82" i="18"/>
  <c r="M81" i="18"/>
  <c r="G82" i="17"/>
  <c r="M81" i="17"/>
  <c r="M77" i="2"/>
  <c r="G78" i="2"/>
  <c r="H78" i="2" s="1"/>
  <c r="G83" i="19" l="1"/>
  <c r="M82" i="19"/>
  <c r="K83" i="19"/>
  <c r="H82" i="18"/>
  <c r="I82" i="18" s="1"/>
  <c r="J82" i="18" s="1"/>
  <c r="L82" i="18"/>
  <c r="L82" i="17"/>
  <c r="H82" i="17"/>
  <c r="I82" i="17" s="1"/>
  <c r="J82" i="17" s="1"/>
  <c r="L78" i="2"/>
  <c r="I78" i="2"/>
  <c r="J78" i="2" s="1"/>
  <c r="L83" i="19" l="1"/>
  <c r="H83" i="19"/>
  <c r="I83" i="19" s="1"/>
  <c r="J83" i="19" s="1"/>
  <c r="G83" i="18"/>
  <c r="M82" i="18"/>
  <c r="K83" i="18"/>
  <c r="K83" i="17"/>
  <c r="M82" i="17"/>
  <c r="G83" i="17"/>
  <c r="K79" i="2"/>
  <c r="G79" i="2"/>
  <c r="H79" i="2" s="1"/>
  <c r="M78" i="2"/>
  <c r="M83" i="19" l="1"/>
  <c r="G84" i="19"/>
  <c r="L83" i="18"/>
  <c r="H83" i="18"/>
  <c r="I83" i="18" s="1"/>
  <c r="J83" i="18" s="1"/>
  <c r="L83" i="17"/>
  <c r="H83" i="17"/>
  <c r="I83" i="17" s="1"/>
  <c r="J83" i="17" s="1"/>
  <c r="I79" i="2"/>
  <c r="J79" i="2" s="1"/>
  <c r="L79" i="2"/>
  <c r="K84" i="18" l="1"/>
  <c r="K84" i="17"/>
  <c r="L84" i="19"/>
  <c r="H84" i="19"/>
  <c r="I84" i="19" s="1"/>
  <c r="J84" i="19" s="1"/>
  <c r="M83" i="18"/>
  <c r="G84" i="18"/>
  <c r="M83" i="17"/>
  <c r="G84" i="17"/>
  <c r="M79" i="2"/>
  <c r="G80" i="2"/>
  <c r="H80" i="2" s="1"/>
  <c r="K85" i="19" l="1"/>
  <c r="G85" i="19"/>
  <c r="M84" i="19"/>
  <c r="L84" i="18"/>
  <c r="H84" i="18"/>
  <c r="I84" i="18" s="1"/>
  <c r="J84" i="18" s="1"/>
  <c r="H84" i="17"/>
  <c r="I84" i="17" s="1"/>
  <c r="J84" i="17" s="1"/>
  <c r="L84" i="17"/>
  <c r="L80" i="2"/>
  <c r="I80" i="2"/>
  <c r="J80" i="2" s="1"/>
  <c r="L85" i="19" l="1"/>
  <c r="H85" i="19"/>
  <c r="I85" i="19" s="1"/>
  <c r="J85" i="19" s="1"/>
  <c r="G85" i="18"/>
  <c r="M84" i="18"/>
  <c r="G85" i="17"/>
  <c r="M84" i="17"/>
  <c r="M80" i="2"/>
  <c r="G81" i="2"/>
  <c r="H81" i="2" s="1"/>
  <c r="K86" i="19" l="1"/>
  <c r="G86" i="19"/>
  <c r="M85" i="19"/>
  <c r="L85" i="18"/>
  <c r="H85" i="18"/>
  <c r="I85" i="18" s="1"/>
  <c r="J85" i="18" s="1"/>
  <c r="L85" i="17"/>
  <c r="H85" i="17"/>
  <c r="I85" i="17" s="1"/>
  <c r="J85" i="17" s="1"/>
  <c r="I81" i="2"/>
  <c r="J81" i="2" s="1"/>
  <c r="L81" i="2"/>
  <c r="K82" i="2" l="1"/>
  <c r="H86" i="19"/>
  <c r="I86" i="19" s="1"/>
  <c r="J86" i="19" s="1"/>
  <c r="L86" i="19"/>
  <c r="K86" i="18"/>
  <c r="G86" i="18"/>
  <c r="M85" i="18"/>
  <c r="K86" i="17"/>
  <c r="M85" i="17"/>
  <c r="G86" i="17"/>
  <c r="G82" i="2"/>
  <c r="H82" i="2" s="1"/>
  <c r="M81" i="2"/>
  <c r="G87" i="19" l="1"/>
  <c r="M86" i="19"/>
  <c r="H86" i="18"/>
  <c r="I86" i="18" s="1"/>
  <c r="J86" i="18" s="1"/>
  <c r="L86" i="18"/>
  <c r="L86" i="17"/>
  <c r="H86" i="17"/>
  <c r="I86" i="17" s="1"/>
  <c r="J86" i="17" s="1"/>
  <c r="L82" i="2"/>
  <c r="I82" i="2"/>
  <c r="J82" i="2" s="1"/>
  <c r="K87" i="18" l="1"/>
  <c r="K87" i="17"/>
  <c r="L87" i="19"/>
  <c r="H87" i="19"/>
  <c r="I87" i="19" s="1"/>
  <c r="J87" i="19" s="1"/>
  <c r="G87" i="18"/>
  <c r="M86" i="18"/>
  <c r="M86" i="17"/>
  <c r="G87" i="17"/>
  <c r="K83" i="2"/>
  <c r="G83" i="2"/>
  <c r="H83" i="2" s="1"/>
  <c r="M82" i="2"/>
  <c r="M87" i="19" l="1"/>
  <c r="G88" i="19"/>
  <c r="L87" i="18"/>
  <c r="H87" i="18"/>
  <c r="I87" i="18" s="1"/>
  <c r="J87" i="18" s="1"/>
  <c r="L87" i="17"/>
  <c r="H87" i="17"/>
  <c r="I87" i="17" s="1"/>
  <c r="J87" i="17" s="1"/>
  <c r="L83" i="2"/>
  <c r="I83" i="2"/>
  <c r="J83" i="2" s="1"/>
  <c r="L88" i="19" l="1"/>
  <c r="H88" i="19"/>
  <c r="I88" i="19" s="1"/>
  <c r="J88" i="19" s="1"/>
  <c r="M87" i="18"/>
  <c r="G88" i="18"/>
  <c r="M87" i="17"/>
  <c r="G88" i="17"/>
  <c r="M83" i="2"/>
  <c r="G84" i="2"/>
  <c r="H84" i="2" s="1"/>
  <c r="K89" i="19" l="1"/>
  <c r="G89" i="19"/>
  <c r="M88" i="19"/>
  <c r="L88" i="18"/>
  <c r="H88" i="18"/>
  <c r="I88" i="18" s="1"/>
  <c r="J88" i="18" s="1"/>
  <c r="H88" i="17"/>
  <c r="I88" i="17" s="1"/>
  <c r="J88" i="17" s="1"/>
  <c r="L88" i="17"/>
  <c r="L84" i="2"/>
  <c r="I84" i="2"/>
  <c r="J84" i="2" s="1"/>
  <c r="K85" i="2" l="1"/>
  <c r="L89" i="19"/>
  <c r="H89" i="19"/>
  <c r="I89" i="19" s="1"/>
  <c r="J89" i="19" s="1"/>
  <c r="G89" i="18"/>
  <c r="M88" i="18"/>
  <c r="G89" i="17"/>
  <c r="M88" i="17"/>
  <c r="M84" i="2"/>
  <c r="G85" i="2"/>
  <c r="H85" i="2" s="1"/>
  <c r="K90" i="19" l="1"/>
  <c r="G90" i="19"/>
  <c r="M89" i="19"/>
  <c r="L89" i="18"/>
  <c r="H89" i="18"/>
  <c r="I89" i="18" s="1"/>
  <c r="J89" i="18" s="1"/>
  <c r="L89" i="17"/>
  <c r="H89" i="17"/>
  <c r="I89" i="17" s="1"/>
  <c r="J89" i="17" s="1"/>
  <c r="L85" i="2"/>
  <c r="I85" i="2"/>
  <c r="J85" i="2" s="1"/>
  <c r="H90" i="19" l="1"/>
  <c r="I90" i="19" s="1"/>
  <c r="J90" i="19" s="1"/>
  <c r="L90" i="19"/>
  <c r="K90" i="18"/>
  <c r="G90" i="18"/>
  <c r="M89" i="18"/>
  <c r="K90" i="17"/>
  <c r="M89" i="17"/>
  <c r="G90" i="17"/>
  <c r="K86" i="2"/>
  <c r="M85" i="2"/>
  <c r="G86" i="2"/>
  <c r="H86" i="2" s="1"/>
  <c r="G91" i="19" l="1"/>
  <c r="M90" i="19"/>
  <c r="H90" i="18"/>
  <c r="I90" i="18" s="1"/>
  <c r="J90" i="18" s="1"/>
  <c r="L90" i="18"/>
  <c r="L90" i="17"/>
  <c r="H90" i="17"/>
  <c r="I90" i="17" s="1"/>
  <c r="J90" i="17" s="1"/>
  <c r="I86" i="2"/>
  <c r="J86" i="2" s="1"/>
  <c r="L86" i="2"/>
  <c r="K91" i="18" l="1"/>
  <c r="K91" i="17"/>
  <c r="L91" i="19"/>
  <c r="H91" i="19"/>
  <c r="I91" i="19" s="1"/>
  <c r="J91" i="19" s="1"/>
  <c r="G91" i="18"/>
  <c r="M90" i="18"/>
  <c r="M90" i="17"/>
  <c r="G91" i="17"/>
  <c r="G87" i="2"/>
  <c r="H87" i="2" s="1"/>
  <c r="M86" i="2"/>
  <c r="K92" i="19" l="1"/>
  <c r="M91" i="19"/>
  <c r="G92" i="19"/>
  <c r="L91" i="18"/>
  <c r="H91" i="18"/>
  <c r="I91" i="18" s="1"/>
  <c r="J91" i="18" s="1"/>
  <c r="L91" i="17"/>
  <c r="H91" i="17"/>
  <c r="I91" i="17" s="1"/>
  <c r="J91" i="17" s="1"/>
  <c r="I87" i="2"/>
  <c r="J87" i="2" s="1"/>
  <c r="L87" i="2"/>
  <c r="L92" i="19" l="1"/>
  <c r="H92" i="19"/>
  <c r="I92" i="19" s="1"/>
  <c r="J92" i="19" s="1"/>
  <c r="M91" i="18"/>
  <c r="G92" i="18"/>
  <c r="M91" i="17"/>
  <c r="G92" i="17"/>
  <c r="M87" i="2"/>
  <c r="G88" i="2"/>
  <c r="H88" i="2" s="1"/>
  <c r="K93" i="19" l="1"/>
  <c r="G93" i="19"/>
  <c r="M92" i="19"/>
  <c r="L92" i="18"/>
  <c r="H92" i="18"/>
  <c r="I92" i="18" s="1"/>
  <c r="J92" i="18" s="1"/>
  <c r="H92" i="17"/>
  <c r="I92" i="17" s="1"/>
  <c r="J92" i="17" s="1"/>
  <c r="L92" i="17"/>
  <c r="L88" i="2"/>
  <c r="I88" i="2"/>
  <c r="J88" i="2" s="1"/>
  <c r="K89" i="2" l="1"/>
  <c r="L93" i="19"/>
  <c r="H93" i="19"/>
  <c r="I93" i="19" s="1"/>
  <c r="J93" i="19" s="1"/>
  <c r="K93" i="18"/>
  <c r="G93" i="18"/>
  <c r="M92" i="18"/>
  <c r="G93" i="17"/>
  <c r="M92" i="17"/>
  <c r="K93" i="17"/>
  <c r="G89" i="2"/>
  <c r="H89" i="2" s="1"/>
  <c r="M88" i="2"/>
  <c r="G94" i="19" l="1"/>
  <c r="M93" i="19"/>
  <c r="L93" i="18"/>
  <c r="H93" i="18"/>
  <c r="I93" i="18" s="1"/>
  <c r="J93" i="18" s="1"/>
  <c r="L93" i="17"/>
  <c r="H93" i="17"/>
  <c r="I93" i="17" s="1"/>
  <c r="J93" i="17" s="1"/>
  <c r="I89" i="2"/>
  <c r="J89" i="2" s="1"/>
  <c r="L89" i="2"/>
  <c r="K94" i="18" l="1"/>
  <c r="K94" i="17"/>
  <c r="H94" i="19"/>
  <c r="I94" i="19" s="1"/>
  <c r="J94" i="19" s="1"/>
  <c r="L94" i="19"/>
  <c r="G94" i="18"/>
  <c r="M93" i="18"/>
  <c r="G94" i="17"/>
  <c r="M93" i="17"/>
  <c r="K90" i="2"/>
  <c r="G90" i="2"/>
  <c r="H90" i="2" s="1"/>
  <c r="M89" i="2"/>
  <c r="G95" i="19" l="1"/>
  <c r="M94" i="19"/>
  <c r="H94" i="18"/>
  <c r="I94" i="18" s="1"/>
  <c r="J94" i="18" s="1"/>
  <c r="L94" i="18"/>
  <c r="L94" i="17"/>
  <c r="H94" i="17"/>
  <c r="I94" i="17" s="1"/>
  <c r="J94" i="17" s="1"/>
  <c r="L90" i="2"/>
  <c r="I90" i="2"/>
  <c r="J90" i="2" s="1"/>
  <c r="L95" i="19" l="1"/>
  <c r="H95" i="19"/>
  <c r="I95" i="19" s="1"/>
  <c r="J95" i="19" s="1"/>
  <c r="G95" i="18"/>
  <c r="M94" i="18"/>
  <c r="M94" i="17"/>
  <c r="G95" i="17"/>
  <c r="M90" i="2"/>
  <c r="G91" i="2"/>
  <c r="H91" i="2" s="1"/>
  <c r="K96" i="19" l="1"/>
  <c r="M95" i="19"/>
  <c r="G96" i="19"/>
  <c r="L95" i="18"/>
  <c r="H95" i="18"/>
  <c r="I95" i="18" s="1"/>
  <c r="J95" i="18" s="1"/>
  <c r="L95" i="17"/>
  <c r="H95" i="17"/>
  <c r="I95" i="17" s="1"/>
  <c r="J95" i="17" s="1"/>
  <c r="I91" i="2"/>
  <c r="J91" i="2" s="1"/>
  <c r="L91" i="2"/>
  <c r="K92" i="2" l="1"/>
  <c r="L96" i="19"/>
  <c r="H96" i="19"/>
  <c r="I96" i="19" s="1"/>
  <c r="J96" i="19" s="1"/>
  <c r="M95" i="18"/>
  <c r="G96" i="18"/>
  <c r="M95" i="17"/>
  <c r="G96" i="17"/>
  <c r="G92" i="2"/>
  <c r="H92" i="2" s="1"/>
  <c r="M91" i="2"/>
  <c r="K97" i="19" l="1"/>
  <c r="G97" i="19"/>
  <c r="M96" i="19"/>
  <c r="L96" i="18"/>
  <c r="H96" i="18"/>
  <c r="I96" i="18" s="1"/>
  <c r="J96" i="18" s="1"/>
  <c r="H96" i="17"/>
  <c r="I96" i="17" s="1"/>
  <c r="J96" i="17" s="1"/>
  <c r="L96" i="17"/>
  <c r="L92" i="2"/>
  <c r="I92" i="2"/>
  <c r="J92" i="2" s="1"/>
  <c r="L97" i="19" l="1"/>
  <c r="H97" i="19"/>
  <c r="I97" i="19" s="1"/>
  <c r="J97" i="19" s="1"/>
  <c r="K97" i="18"/>
  <c r="G97" i="18"/>
  <c r="M96" i="18"/>
  <c r="G97" i="17"/>
  <c r="M96" i="17"/>
  <c r="K97" i="17"/>
  <c r="K93" i="2"/>
  <c r="M92" i="2"/>
  <c r="G93" i="2"/>
  <c r="H93" i="2" s="1"/>
  <c r="G98" i="19" l="1"/>
  <c r="M97" i="19"/>
  <c r="L97" i="18"/>
  <c r="H97" i="18"/>
  <c r="I97" i="18" s="1"/>
  <c r="J97" i="18" s="1"/>
  <c r="L97" i="17"/>
  <c r="H97" i="17"/>
  <c r="I97" i="17" s="1"/>
  <c r="J97" i="17" s="1"/>
  <c r="L93" i="2"/>
  <c r="I93" i="2"/>
  <c r="J93" i="2" s="1"/>
  <c r="K98" i="18" l="1"/>
  <c r="K98" i="17"/>
  <c r="H98" i="19"/>
  <c r="I98" i="19" s="1"/>
  <c r="J98" i="19" s="1"/>
  <c r="L98" i="19"/>
  <c r="G98" i="18"/>
  <c r="M97" i="18"/>
  <c r="G98" i="17"/>
  <c r="M97" i="17"/>
  <c r="G94" i="2"/>
  <c r="H94" i="2" s="1"/>
  <c r="M93" i="2"/>
  <c r="K99" i="19" l="1"/>
  <c r="G99" i="19"/>
  <c r="M98" i="19"/>
  <c r="H98" i="18"/>
  <c r="I98" i="18" s="1"/>
  <c r="J98" i="18" s="1"/>
  <c r="L98" i="18"/>
  <c r="L98" i="17"/>
  <c r="H98" i="17"/>
  <c r="I98" i="17" s="1"/>
  <c r="J98" i="17" s="1"/>
  <c r="I94" i="2"/>
  <c r="J94" i="2" s="1"/>
  <c r="L94" i="2"/>
  <c r="L99" i="19" l="1"/>
  <c r="H99" i="19"/>
  <c r="I99" i="19" s="1"/>
  <c r="J99" i="19" s="1"/>
  <c r="G99" i="18"/>
  <c r="M98" i="18"/>
  <c r="M98" i="17"/>
  <c r="G99" i="17"/>
  <c r="M94" i="2"/>
  <c r="G95" i="2"/>
  <c r="H95" i="2" s="1"/>
  <c r="K100" i="19" l="1"/>
  <c r="M99" i="19"/>
  <c r="G100" i="19"/>
  <c r="L99" i="18"/>
  <c r="H99" i="18"/>
  <c r="I99" i="18" s="1"/>
  <c r="J99" i="18" s="1"/>
  <c r="L99" i="17"/>
  <c r="H99" i="17"/>
  <c r="I99" i="17" s="1"/>
  <c r="J99" i="17" s="1"/>
  <c r="L95" i="2"/>
  <c r="I95" i="2"/>
  <c r="J95" i="2" s="1"/>
  <c r="K100" i="17" l="1"/>
  <c r="K96" i="2"/>
  <c r="K100" i="18"/>
  <c r="L100" i="19"/>
  <c r="H100" i="19"/>
  <c r="I100" i="19" s="1"/>
  <c r="J100" i="19" s="1"/>
  <c r="M99" i="18"/>
  <c r="G100" i="18"/>
  <c r="M99" i="17"/>
  <c r="G100" i="17"/>
  <c r="G96" i="2"/>
  <c r="H96" i="2" s="1"/>
  <c r="M95" i="2"/>
  <c r="G101" i="19" l="1"/>
  <c r="M100" i="19"/>
  <c r="L100" i="18"/>
  <c r="H100" i="18"/>
  <c r="I100" i="18" s="1"/>
  <c r="J100" i="18" s="1"/>
  <c r="H100" i="17"/>
  <c r="I100" i="17" s="1"/>
  <c r="J100" i="17" s="1"/>
  <c r="L100" i="17"/>
  <c r="L96" i="2"/>
  <c r="I96" i="2"/>
  <c r="J96" i="2" s="1"/>
  <c r="K101" i="17" l="1"/>
  <c r="K101" i="18"/>
  <c r="L101" i="19"/>
  <c r="H101" i="19"/>
  <c r="I101" i="19" s="1"/>
  <c r="J101" i="19" s="1"/>
  <c r="G101" i="18"/>
  <c r="M100" i="18"/>
  <c r="G101" i="17"/>
  <c r="M100" i="17"/>
  <c r="K97" i="2"/>
  <c r="M96" i="2"/>
  <c r="G97" i="2"/>
  <c r="H97" i="2" s="1"/>
  <c r="G102" i="19" l="1"/>
  <c r="M101" i="19"/>
  <c r="L101" i="18"/>
  <c r="H101" i="18"/>
  <c r="I101" i="18" s="1"/>
  <c r="J101" i="18" s="1"/>
  <c r="L101" i="17"/>
  <c r="H101" i="17"/>
  <c r="I101" i="17" s="1"/>
  <c r="J101" i="17" s="1"/>
  <c r="I97" i="2"/>
  <c r="J97" i="2" s="1"/>
  <c r="L97" i="2"/>
  <c r="H102" i="19" l="1"/>
  <c r="I102" i="19" s="1"/>
  <c r="J102" i="19" s="1"/>
  <c r="K103" i="19" s="1"/>
  <c r="L102" i="19"/>
  <c r="G102" i="18"/>
  <c r="M101" i="18"/>
  <c r="G102" i="17"/>
  <c r="M101" i="17"/>
  <c r="M97" i="2"/>
  <c r="G98" i="2"/>
  <c r="H98" i="2" s="1"/>
  <c r="G103" i="19" l="1"/>
  <c r="M102" i="19"/>
  <c r="H102" i="18"/>
  <c r="I102" i="18" s="1"/>
  <c r="J102" i="18" s="1"/>
  <c r="K103" i="18" s="1"/>
  <c r="L102" i="18"/>
  <c r="L102" i="17"/>
  <c r="H102" i="17"/>
  <c r="I102" i="17" s="1"/>
  <c r="J102" i="17" s="1"/>
  <c r="L98" i="2"/>
  <c r="I98" i="2"/>
  <c r="J98" i="2" s="1"/>
  <c r="K99" i="2" l="1"/>
  <c r="L103" i="19"/>
  <c r="G104" i="19" s="1"/>
  <c r="H103" i="19"/>
  <c r="I103" i="19" s="1"/>
  <c r="G103" i="18"/>
  <c r="M102" i="18"/>
  <c r="M102" i="17"/>
  <c r="G103" i="17"/>
  <c r="M98" i="2"/>
  <c r="G99" i="2"/>
  <c r="H99" i="2" s="1"/>
  <c r="J103" i="19" l="1"/>
  <c r="K104" i="19" s="1"/>
  <c r="L104" i="19" s="1"/>
  <c r="M103" i="19"/>
  <c r="L103" i="18"/>
  <c r="G104" i="18" s="1"/>
  <c r="H103" i="18"/>
  <c r="I103" i="18" s="1"/>
  <c r="L103" i="17"/>
  <c r="G104" i="17" s="1"/>
  <c r="H103" i="17"/>
  <c r="I103" i="17" s="1"/>
  <c r="L99" i="2"/>
  <c r="I99" i="2"/>
  <c r="J99" i="2" s="1"/>
  <c r="K100" i="2" l="1"/>
  <c r="H104" i="19"/>
  <c r="I104" i="19" s="1"/>
  <c r="J104" i="19" s="1"/>
  <c r="G105" i="19"/>
  <c r="M104" i="19"/>
  <c r="J103" i="18"/>
  <c r="M103" i="18"/>
  <c r="J103" i="17"/>
  <c r="M103" i="17"/>
  <c r="K7" i="17" s="1"/>
  <c r="G100" i="2"/>
  <c r="H100" i="2" s="1"/>
  <c r="M99" i="2"/>
  <c r="H104" i="18" l="1"/>
  <c r="I104" i="18" s="1"/>
  <c r="J104" i="18" s="1"/>
  <c r="K105" i="18" s="1"/>
  <c r="K104" i="18"/>
  <c r="L104" i="18" s="1"/>
  <c r="G105" i="18" s="1"/>
  <c r="H104" i="17"/>
  <c r="I104" i="17" s="1"/>
  <c r="J104" i="17" s="1"/>
  <c r="K104" i="17"/>
  <c r="L104" i="17" s="1"/>
  <c r="M104" i="17" s="1"/>
  <c r="L105" i="19"/>
  <c r="H105" i="19"/>
  <c r="I105" i="19" s="1"/>
  <c r="I100" i="2"/>
  <c r="J100" i="2" s="1"/>
  <c r="L100" i="2"/>
  <c r="M104" i="18" l="1"/>
  <c r="I7" i="17"/>
  <c r="H11" i="17" s="1"/>
  <c r="G3" i="13" s="1"/>
  <c r="H7" i="17"/>
  <c r="F3" i="13" s="1"/>
  <c r="J105" i="19"/>
  <c r="H7" i="19"/>
  <c r="M105" i="19"/>
  <c r="K7" i="19" s="1"/>
  <c r="I7" i="19"/>
  <c r="H11" i="19" s="1"/>
  <c r="H105" i="18"/>
  <c r="I105" i="18" s="1"/>
  <c r="L105" i="18"/>
  <c r="M100" i="2"/>
  <c r="G101" i="2"/>
  <c r="H101" i="2" s="1"/>
  <c r="I11" i="17" l="1"/>
  <c r="H3" i="13" s="1"/>
  <c r="G5" i="13"/>
  <c r="F5" i="13"/>
  <c r="I11" i="19"/>
  <c r="H5" i="13" s="1"/>
  <c r="M105" i="18"/>
  <c r="K7" i="18" s="1"/>
  <c r="I7" i="18"/>
  <c r="H11" i="18" s="1"/>
  <c r="J105" i="18"/>
  <c r="H7" i="18"/>
  <c r="I101" i="2"/>
  <c r="J101" i="2" s="1"/>
  <c r="L101" i="2"/>
  <c r="L11" i="17" l="1"/>
  <c r="E3" i="13" s="1"/>
  <c r="L11" i="19"/>
  <c r="E5" i="13" s="1"/>
  <c r="G4" i="13"/>
  <c r="I11" i="18"/>
  <c r="H4" i="13" s="1"/>
  <c r="F4" i="13"/>
  <c r="G102" i="2"/>
  <c r="H102" i="2" s="1"/>
  <c r="M101" i="2"/>
  <c r="L11" i="18" l="1"/>
  <c r="E4" i="13" s="1"/>
  <c r="I102" i="2"/>
  <c r="J102" i="2" s="1"/>
  <c r="K103" i="2" s="1"/>
  <c r="L102" i="2"/>
  <c r="G103" i="2" s="1"/>
  <c r="H103" i="2" l="1"/>
  <c r="I103" i="2" s="1"/>
  <c r="L103" i="2"/>
  <c r="M102" i="2"/>
  <c r="M103" i="2" l="1"/>
  <c r="K7" i="2" s="1"/>
  <c r="I7" i="2"/>
  <c r="H11" i="2" s="1"/>
  <c r="J103" i="2"/>
  <c r="H7" i="2"/>
  <c r="G2" i="13" l="1"/>
  <c r="I11" i="2"/>
  <c r="F2" i="13"/>
  <c r="F6" i="13" s="1"/>
  <c r="H2" i="13" l="1"/>
  <c r="G6" i="13"/>
  <c r="L11" i="2"/>
  <c r="E2" i="13" l="1"/>
  <c r="H6" i="13"/>
  <c r="E6" i="13" l="1"/>
</calcChain>
</file>

<file path=xl/sharedStrings.xml><?xml version="1.0" encoding="utf-8"?>
<sst xmlns="http://schemas.openxmlformats.org/spreadsheetml/2006/main" count="196" uniqueCount="59">
  <si>
    <t>Objective</t>
  </si>
  <si>
    <t>Reorder Point</t>
  </si>
  <si>
    <t>Average Inventory</t>
  </si>
  <si>
    <t>Demand</t>
  </si>
  <si>
    <t>Date</t>
  </si>
  <si>
    <t>Total Orders</t>
  </si>
  <si>
    <t>Ending Inventory</t>
  </si>
  <si>
    <t>Out Of Stock</t>
  </si>
  <si>
    <t>Order Arrival</t>
  </si>
  <si>
    <t>Order Quantity</t>
  </si>
  <si>
    <t>Order Or Not</t>
  </si>
  <si>
    <t>Decision Variables</t>
  </si>
  <si>
    <t>Performance Metrics</t>
  </si>
  <si>
    <t>Ordering Period</t>
  </si>
  <si>
    <t>Days of Week</t>
  </si>
  <si>
    <t>Inv Position</t>
  </si>
  <si>
    <t>Graphics</t>
  </si>
  <si>
    <t>h: Interest Rate</t>
  </si>
  <si>
    <t>Total Demand in Units</t>
  </si>
  <si>
    <t>Order-Up-To Level</t>
  </si>
  <si>
    <t>Parameters Used in Inventory Optimization</t>
  </si>
  <si>
    <t>Coal</t>
  </si>
  <si>
    <t>Inventory item</t>
  </si>
  <si>
    <t>p: Unit Cost</t>
  </si>
  <si>
    <t>Price per unit</t>
  </si>
  <si>
    <t>#Out of stock</t>
  </si>
  <si>
    <t>Order Size</t>
  </si>
  <si>
    <t>Initial Solution</t>
  </si>
  <si>
    <t>EOQ</t>
  </si>
  <si>
    <t>Reorder Point (s)</t>
  </si>
  <si>
    <t>Order-Up-To-Level (S)</t>
  </si>
  <si>
    <t>Color code</t>
  </si>
  <si>
    <t>manually input</t>
  </si>
  <si>
    <t>objective function</t>
  </si>
  <si>
    <t>decision variable</t>
  </si>
  <si>
    <t>Beginning Inventory</t>
  </si>
  <si>
    <t>Constraint</t>
  </si>
  <si>
    <t>Holding cost</t>
  </si>
  <si>
    <t xml:space="preserve">Product Price </t>
  </si>
  <si>
    <t>Ordering cost</t>
  </si>
  <si>
    <t>Planning Periods</t>
  </si>
  <si>
    <t>Total</t>
  </si>
  <si>
    <t>/</t>
  </si>
  <si>
    <t xml:space="preserve">Summary </t>
  </si>
  <si>
    <t>Spring season (1)</t>
  </si>
  <si>
    <t>Summer season (2)</t>
  </si>
  <si>
    <t>Autumn season (3)</t>
  </si>
  <si>
    <t>Winter season (4)</t>
  </si>
  <si>
    <t>Average unit price</t>
  </si>
  <si>
    <t>Reorder point (s)</t>
  </si>
  <si>
    <t>Order- up-to level (S)</t>
  </si>
  <si>
    <t>Objective (TC)</t>
  </si>
  <si>
    <t>Total order (O)</t>
  </si>
  <si>
    <t>Holding cost (H)</t>
  </si>
  <si>
    <t>Setup cost (S)</t>
  </si>
  <si>
    <t>Product price (P)</t>
  </si>
  <si>
    <t>Capacity</t>
  </si>
  <si>
    <t>A: setup Cost</t>
  </si>
  <si>
    <t>Day in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</si>
</sst>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15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2"/>
      <color rgb="FFFA7D00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rgb="FF000000"/>
      </top>
      <bottom style="medium">
        <color rgb="FF000000"/>
      </bottom>
      <diagonal/>
    </border>
    <border>
      <left/>
      <right style="dotted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3">
    <xf numFmtId="0" fontId="0" fillId="0" borderId="0"/>
    <xf numFmtId="0" fontId="3" fillId="2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139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/>
    <xf numFmtId="1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2" fontId="4" fillId="0" borderId="0" xfId="0" applyNumberFormat="1" applyFont="1"/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10" xfId="0" applyFont="1" applyBorder="1"/>
    <xf numFmtId="2" fontId="4" fillId="0" borderId="0" xfId="0" applyNumberFormat="1" applyFont="1" applyBorder="1"/>
    <xf numFmtId="2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7" fillId="0" borderId="0" xfId="0" applyNumberFormat="1" applyFont="1"/>
    <xf numFmtId="0" fontId="4" fillId="0" borderId="0" xfId="0" applyNumberFormat="1" applyFont="1" applyBorder="1"/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2" fontId="4" fillId="0" borderId="0" xfId="0" quotePrefix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right" wrapText="1"/>
    </xf>
    <xf numFmtId="2" fontId="4" fillId="0" borderId="0" xfId="0" quotePrefix="1" applyNumberFormat="1" applyFont="1" applyBorder="1" applyAlignment="1">
      <alignment wrapText="1"/>
    </xf>
    <xf numFmtId="0" fontId="4" fillId="0" borderId="0" xfId="0" quotePrefix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quotePrefix="1" applyNumberFormat="1" applyFont="1" applyBorder="1" applyAlignment="1">
      <alignment wrapText="1"/>
    </xf>
    <xf numFmtId="2" fontId="4" fillId="0" borderId="14" xfId="0" applyNumberFormat="1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 vertical="center" wrapText="1"/>
    </xf>
    <xf numFmtId="0" fontId="9" fillId="0" borderId="0" xfId="0" applyFont="1"/>
    <xf numFmtId="14" fontId="4" fillId="0" borderId="10" xfId="0" applyNumberFormat="1" applyFont="1" applyBorder="1" applyAlignment="1">
      <alignment horizontal="center"/>
    </xf>
    <xf numFmtId="2" fontId="1" fillId="0" borderId="0" xfId="432" applyNumberFormat="1"/>
    <xf numFmtId="0" fontId="8" fillId="0" borderId="0" xfId="0" applyNumberFormat="1" applyFont="1"/>
    <xf numFmtId="0" fontId="9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8" fillId="0" borderId="3" xfId="0" applyNumberFormat="1" applyFont="1" applyBorder="1"/>
    <xf numFmtId="2" fontId="9" fillId="0" borderId="0" xfId="0" applyNumberFormat="1" applyFont="1" applyBorder="1"/>
    <xf numFmtId="2" fontId="9" fillId="0" borderId="4" xfId="0" applyNumberFormat="1" applyFont="1" applyBorder="1"/>
    <xf numFmtId="0" fontId="10" fillId="0" borderId="13" xfId="0" applyNumberFormat="1" applyFont="1" applyBorder="1"/>
    <xf numFmtId="2" fontId="11" fillId="0" borderId="5" xfId="0" applyNumberFormat="1" applyFont="1" applyBorder="1"/>
    <xf numFmtId="2" fontId="11" fillId="0" borderId="14" xfId="0" applyNumberFormat="1" applyFont="1" applyBorder="1"/>
    <xf numFmtId="0" fontId="8" fillId="0" borderId="12" xfId="0" applyNumberFormat="1" applyFont="1" applyBorder="1" applyAlignment="1">
      <alignment wrapText="1"/>
    </xf>
    <xf numFmtId="0" fontId="9" fillId="0" borderId="0" xfId="0" applyFont="1" applyBorder="1"/>
    <xf numFmtId="0" fontId="9" fillId="0" borderId="4" xfId="0" applyFont="1" applyBorder="1"/>
    <xf numFmtId="0" fontId="11" fillId="0" borderId="5" xfId="0" applyFont="1" applyBorder="1"/>
    <xf numFmtId="0" fontId="11" fillId="0" borderId="14" xfId="0" applyFont="1" applyBorder="1"/>
    <xf numFmtId="2" fontId="8" fillId="0" borderId="10" xfId="0" applyNumberFormat="1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0" xfId="0" applyNumberFormat="1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9" fillId="0" borderId="5" xfId="0" applyFont="1" applyBorder="1"/>
    <xf numFmtId="0" fontId="12" fillId="8" borderId="23" xfId="0" applyFont="1" applyFill="1" applyBorder="1" applyAlignment="1">
      <alignment horizontal="left"/>
    </xf>
    <xf numFmtId="0" fontId="12" fillId="8" borderId="24" xfId="0" applyFont="1" applyFill="1" applyBorder="1" applyAlignment="1">
      <alignment horizontal="left"/>
    </xf>
    <xf numFmtId="14" fontId="4" fillId="0" borderId="0" xfId="0" applyNumberFormat="1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25" xfId="1" applyFont="1" applyBorder="1" applyAlignment="1">
      <alignment horizontal="center" vertical="center" wrapText="1"/>
    </xf>
    <xf numFmtId="2" fontId="7" fillId="2" borderId="12" xfId="1" applyNumberFormat="1" applyFont="1" applyBorder="1" applyAlignment="1">
      <alignment horizontal="center" vertical="center" wrapText="1"/>
    </xf>
    <xf numFmtId="0" fontId="7" fillId="2" borderId="11" xfId="1" applyFont="1" applyBorder="1" applyAlignment="1">
      <alignment horizontal="center" vertical="center" wrapText="1"/>
    </xf>
    <xf numFmtId="2" fontId="7" fillId="0" borderId="13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Border="1"/>
    <xf numFmtId="0" fontId="13" fillId="7" borderId="17" xfId="0" applyFont="1" applyFill="1" applyBorder="1" applyAlignment="1">
      <alignment horizontal="center"/>
    </xf>
    <xf numFmtId="0" fontId="13" fillId="0" borderId="0" xfId="0" applyNumberFormat="1" applyFont="1" applyBorder="1" applyAlignment="1">
      <alignment horizontal="left"/>
    </xf>
    <xf numFmtId="0" fontId="4" fillId="0" borderId="18" xfId="0" applyFont="1" applyBorder="1" applyAlignment="1">
      <alignment horizontal="center" vertical="center" wrapText="1"/>
    </xf>
    <xf numFmtId="2" fontId="13" fillId="0" borderId="0" xfId="432" applyNumberFormat="1" applyFont="1"/>
    <xf numFmtId="2" fontId="13" fillId="0" borderId="0" xfId="432" applyNumberFormat="1" applyFont="1" applyBorder="1"/>
    <xf numFmtId="0" fontId="7" fillId="2" borderId="10" xfId="1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2" fontId="7" fillId="2" borderId="10" xfId="1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1" fontId="7" fillId="6" borderId="14" xfId="0" applyNumberFormat="1" applyFont="1" applyFill="1" applyBorder="1" applyAlignment="1">
      <alignment horizontal="center" vertical="center"/>
    </xf>
    <xf numFmtId="2" fontId="7" fillId="6" borderId="7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7" fillId="4" borderId="10" xfId="0" applyNumberFormat="1" applyFont="1" applyFill="1" applyBorder="1" applyAlignment="1">
      <alignment vertical="center" wrapText="1"/>
    </xf>
    <xf numFmtId="2" fontId="7" fillId="4" borderId="11" xfId="0" applyNumberFormat="1" applyFont="1" applyFill="1" applyBorder="1" applyAlignment="1">
      <alignment vertical="center" wrapText="1"/>
    </xf>
    <xf numFmtId="2" fontId="7" fillId="3" borderId="5" xfId="0" applyNumberFormat="1" applyFont="1" applyFill="1" applyBorder="1" applyAlignment="1">
      <alignment vertical="center"/>
    </xf>
    <xf numFmtId="2" fontId="7" fillId="3" borderId="14" xfId="0" applyNumberFormat="1" applyFont="1" applyFill="1" applyBorder="1" applyAlignment="1">
      <alignment vertical="center"/>
    </xf>
    <xf numFmtId="2" fontId="7" fillId="3" borderId="13" xfId="0" applyNumberFormat="1" applyFont="1" applyFill="1" applyBorder="1" applyAlignment="1">
      <alignment horizontal="center" vertical="center"/>
    </xf>
    <xf numFmtId="2" fontId="4" fillId="9" borderId="14" xfId="0" applyNumberFormat="1" applyFont="1" applyFill="1" applyBorder="1" applyAlignment="1">
      <alignment horizontal="center"/>
    </xf>
    <xf numFmtId="2" fontId="9" fillId="0" borderId="0" xfId="0" applyNumberFormat="1" applyFont="1"/>
    <xf numFmtId="0" fontId="14" fillId="0" borderId="0" xfId="0" applyFont="1" applyAlignment="1">
      <alignment horizontal="justify" vertical="center"/>
    </xf>
    <xf numFmtId="2" fontId="4" fillId="0" borderId="1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 wrapText="1"/>
    </xf>
    <xf numFmtId="2" fontId="7" fillId="4" borderId="1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5" fontId="12" fillId="8" borderId="24" xfId="0" applyNumberFormat="1" applyFont="1" applyFill="1" applyBorder="1" applyAlignment="1">
      <alignment horizontal="left"/>
    </xf>
    <xf numFmtId="165" fontId="9" fillId="0" borderId="0" xfId="0" applyNumberFormat="1" applyFont="1" applyBorder="1"/>
    <xf numFmtId="165" fontId="11" fillId="0" borderId="5" xfId="0" applyNumberFormat="1" applyFont="1" applyBorder="1"/>
    <xf numFmtId="165" fontId="9" fillId="0" borderId="0" xfId="0" applyNumberFormat="1" applyFont="1"/>
  </cellXfs>
  <cellStyles count="43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Normal" xfId="0" builtinId="0"/>
    <cellStyle name="Normal 2" xfId="432" xr:uid="{7C466A67-6CEB-491C-AA1F-5A600C97DAB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81835462155"/>
          <c:y val="0.118992016302648"/>
          <c:w val="0.87395250064753904"/>
          <c:h val="0.75116755835285998"/>
        </c:manualLayout>
      </c:layout>
      <c:lineChart>
        <c:grouping val="standard"/>
        <c:varyColors val="0"/>
        <c:ser>
          <c:idx val="0"/>
          <c:order val="0"/>
          <c:tx>
            <c:strRef>
              <c:f>'Coal 123'!$L$13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8"/>
              <c:layout>
                <c:manualLayout>
                  <c:x val="-6.5305796964935394E-17"/>
                  <c:y val="-4.876847858133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35-4C15-8C1D-F86596FCBA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'Coal 123'!$L$14:$L$102</c:f>
              <c:numCache>
                <c:formatCode>0.00</c:formatCode>
                <c:ptCount val="89"/>
                <c:pt idx="0">
                  <c:v>8.1317232307230185</c:v>
                </c:pt>
                <c:pt idx="1">
                  <c:v>4.8608921207320552</c:v>
                </c:pt>
                <c:pt idx="2">
                  <c:v>1.461360291858024</c:v>
                </c:pt>
                <c:pt idx="3">
                  <c:v>1.461360291858024</c:v>
                </c:pt>
                <c:pt idx="4">
                  <c:v>1.461360291858024</c:v>
                </c:pt>
                <c:pt idx="5">
                  <c:v>29.461360291858025</c:v>
                </c:pt>
                <c:pt idx="6">
                  <c:v>29.461360291858025</c:v>
                </c:pt>
                <c:pt idx="7">
                  <c:v>29.461360291858025</c:v>
                </c:pt>
                <c:pt idx="8">
                  <c:v>29.461360291858025</c:v>
                </c:pt>
                <c:pt idx="9">
                  <c:v>29.461360291858025</c:v>
                </c:pt>
                <c:pt idx="10">
                  <c:v>29.461360291858025</c:v>
                </c:pt>
                <c:pt idx="11">
                  <c:v>29.461360291858025</c:v>
                </c:pt>
                <c:pt idx="12">
                  <c:v>29.461360291858025</c:v>
                </c:pt>
                <c:pt idx="13">
                  <c:v>29.461360291858025</c:v>
                </c:pt>
                <c:pt idx="14">
                  <c:v>29.461360291858025</c:v>
                </c:pt>
                <c:pt idx="15">
                  <c:v>29.461360291858025</c:v>
                </c:pt>
                <c:pt idx="16">
                  <c:v>29.461360291858025</c:v>
                </c:pt>
                <c:pt idx="17">
                  <c:v>29.461360291858025</c:v>
                </c:pt>
                <c:pt idx="18">
                  <c:v>29.461360291858025</c:v>
                </c:pt>
                <c:pt idx="19">
                  <c:v>29.461360291858025</c:v>
                </c:pt>
                <c:pt idx="20">
                  <c:v>29.461360291858025</c:v>
                </c:pt>
                <c:pt idx="21">
                  <c:v>29.461360291858025</c:v>
                </c:pt>
                <c:pt idx="22">
                  <c:v>29.461360291858025</c:v>
                </c:pt>
                <c:pt idx="23">
                  <c:v>29.461360291858025</c:v>
                </c:pt>
                <c:pt idx="24">
                  <c:v>29.461360291858025</c:v>
                </c:pt>
                <c:pt idx="25">
                  <c:v>29.461360291858025</c:v>
                </c:pt>
                <c:pt idx="26">
                  <c:v>29.461360291858025</c:v>
                </c:pt>
                <c:pt idx="27">
                  <c:v>29.461360291858025</c:v>
                </c:pt>
                <c:pt idx="28">
                  <c:v>29.461360291858025</c:v>
                </c:pt>
                <c:pt idx="29">
                  <c:v>29.461360291858025</c:v>
                </c:pt>
                <c:pt idx="30">
                  <c:v>29.461360291858025</c:v>
                </c:pt>
                <c:pt idx="31">
                  <c:v>29.461360291858025</c:v>
                </c:pt>
                <c:pt idx="32">
                  <c:v>29.461360291858025</c:v>
                </c:pt>
                <c:pt idx="33">
                  <c:v>29.461360291858025</c:v>
                </c:pt>
                <c:pt idx="34">
                  <c:v>29.461360291858025</c:v>
                </c:pt>
                <c:pt idx="35">
                  <c:v>29.461360291858025</c:v>
                </c:pt>
                <c:pt idx="36">
                  <c:v>29.461360291858025</c:v>
                </c:pt>
                <c:pt idx="37">
                  <c:v>29.461360291858025</c:v>
                </c:pt>
                <c:pt idx="38">
                  <c:v>29.461360291858025</c:v>
                </c:pt>
                <c:pt idx="39">
                  <c:v>29.461360291858025</c:v>
                </c:pt>
                <c:pt idx="40">
                  <c:v>29.461360291858025</c:v>
                </c:pt>
                <c:pt idx="41">
                  <c:v>29.461360291858025</c:v>
                </c:pt>
                <c:pt idx="42">
                  <c:v>29.461360291858025</c:v>
                </c:pt>
                <c:pt idx="43">
                  <c:v>29.461360291858025</c:v>
                </c:pt>
                <c:pt idx="44">
                  <c:v>29.461360291858025</c:v>
                </c:pt>
                <c:pt idx="45">
                  <c:v>29.461360291858025</c:v>
                </c:pt>
                <c:pt idx="46">
                  <c:v>29.461360291858025</c:v>
                </c:pt>
                <c:pt idx="47">
                  <c:v>29.461360291858025</c:v>
                </c:pt>
                <c:pt idx="48">
                  <c:v>29.461360291858025</c:v>
                </c:pt>
                <c:pt idx="49">
                  <c:v>25.91277524814738</c:v>
                </c:pt>
                <c:pt idx="50">
                  <c:v>22.783643304924546</c:v>
                </c:pt>
                <c:pt idx="51">
                  <c:v>19.681044310259683</c:v>
                </c:pt>
                <c:pt idx="52">
                  <c:v>16.361859020114952</c:v>
                </c:pt>
                <c:pt idx="53">
                  <c:v>12.798897973176027</c:v>
                </c:pt>
                <c:pt idx="54">
                  <c:v>9.6452766145052138</c:v>
                </c:pt>
                <c:pt idx="55">
                  <c:v>6.4786611746543823</c:v>
                </c:pt>
                <c:pt idx="56">
                  <c:v>3.273675648020439</c:v>
                </c:pt>
                <c:pt idx="57">
                  <c:v>0.22603183426343465</c:v>
                </c:pt>
                <c:pt idx="58">
                  <c:v>0.22603183426343465</c:v>
                </c:pt>
                <c:pt idx="59">
                  <c:v>0.22603183426343465</c:v>
                </c:pt>
                <c:pt idx="60">
                  <c:v>0.22603183426343465</c:v>
                </c:pt>
                <c:pt idx="61">
                  <c:v>28.226031834263434</c:v>
                </c:pt>
                <c:pt idx="62">
                  <c:v>28.226031834263434</c:v>
                </c:pt>
                <c:pt idx="63">
                  <c:v>24.663003838182384</c:v>
                </c:pt>
                <c:pt idx="64">
                  <c:v>21.647336010868489</c:v>
                </c:pt>
                <c:pt idx="65">
                  <c:v>21.647336010868489</c:v>
                </c:pt>
                <c:pt idx="66">
                  <c:v>21.647336010868489</c:v>
                </c:pt>
                <c:pt idx="67">
                  <c:v>21.647336010868489</c:v>
                </c:pt>
                <c:pt idx="68">
                  <c:v>21.647336010868489</c:v>
                </c:pt>
                <c:pt idx="69">
                  <c:v>21.647336010868489</c:v>
                </c:pt>
                <c:pt idx="70">
                  <c:v>18.274578843260262</c:v>
                </c:pt>
                <c:pt idx="71">
                  <c:v>14.642411004660305</c:v>
                </c:pt>
                <c:pt idx="72">
                  <c:v>14.642411004660305</c:v>
                </c:pt>
                <c:pt idx="73">
                  <c:v>14.642411004660305</c:v>
                </c:pt>
                <c:pt idx="74">
                  <c:v>14.642411004660305</c:v>
                </c:pt>
                <c:pt idx="75">
                  <c:v>14.642411004660305</c:v>
                </c:pt>
                <c:pt idx="76">
                  <c:v>14.642411004660305</c:v>
                </c:pt>
                <c:pt idx="77">
                  <c:v>11.120041017895375</c:v>
                </c:pt>
                <c:pt idx="78">
                  <c:v>7.8431955677740488</c:v>
                </c:pt>
                <c:pt idx="79">
                  <c:v>7.8431955677740488</c:v>
                </c:pt>
                <c:pt idx="80">
                  <c:v>7.8431955677740488</c:v>
                </c:pt>
                <c:pt idx="81">
                  <c:v>7.8431955677740488</c:v>
                </c:pt>
                <c:pt idx="82">
                  <c:v>35.843195567774046</c:v>
                </c:pt>
                <c:pt idx="83">
                  <c:v>35.843195567774046</c:v>
                </c:pt>
                <c:pt idx="84">
                  <c:v>31.753126691958212</c:v>
                </c:pt>
                <c:pt idx="85">
                  <c:v>28.524700291120546</c:v>
                </c:pt>
                <c:pt idx="86">
                  <c:v>25.458247051843841</c:v>
                </c:pt>
                <c:pt idx="87">
                  <c:v>22.565006874599472</c:v>
                </c:pt>
                <c:pt idx="88">
                  <c:v>19.368839966860605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5-4C15-8C1D-F86596FC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39944"/>
        <c:axId val="2112742920"/>
      </c:lineChart>
      <c:catAx>
        <c:axId val="21127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42920"/>
        <c:crosses val="autoZero"/>
        <c:auto val="1"/>
        <c:lblAlgn val="ctr"/>
        <c:lblOffset val="100"/>
        <c:noMultiLvlLbl val="0"/>
      </c:catAx>
      <c:valAx>
        <c:axId val="211274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739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2.5469705706789099E-3"/>
          <c:y val="4.61888052036973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308395281572994E-2"/>
          <c:y val="0.17763576122470501"/>
          <c:w val="0.88935107924942203"/>
          <c:h val="0.65714684857941097"/>
        </c:manualLayout>
      </c:layout>
      <c:lineChart>
        <c:grouping val="standard"/>
        <c:varyColors val="0"/>
        <c:ser>
          <c:idx val="1"/>
          <c:order val="0"/>
          <c:tx>
            <c:strRef>
              <c:f>'Coal 123'!$D$13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'Coal 123'!$D$14:$D$102</c:f>
              <c:numCache>
                <c:formatCode>0.00</c:formatCode>
                <c:ptCount val="89"/>
                <c:pt idx="0">
                  <c:v>3.9429584089189533</c:v>
                </c:pt>
                <c:pt idx="1">
                  <c:v>3.2708311099909633</c:v>
                </c:pt>
                <c:pt idx="2">
                  <c:v>3.3995318288740313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3.5485850437106454</c:v>
                </c:pt>
                <c:pt idx="50">
                  <c:v>3.1291319432228324</c:v>
                </c:pt>
                <c:pt idx="51">
                  <c:v>3.1025989946648629</c:v>
                </c:pt>
                <c:pt idx="52">
                  <c:v>3.319185290144731</c:v>
                </c:pt>
                <c:pt idx="53">
                  <c:v>3.5629610469389257</c:v>
                </c:pt>
                <c:pt idx="54">
                  <c:v>3.1536213586708133</c:v>
                </c:pt>
                <c:pt idx="55">
                  <c:v>3.1666154398508315</c:v>
                </c:pt>
                <c:pt idx="56">
                  <c:v>3.2049855266339433</c:v>
                </c:pt>
                <c:pt idx="57">
                  <c:v>3.0476438137570043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3.56302799608105</c:v>
                </c:pt>
                <c:pt idx="64">
                  <c:v>3.0156678273138948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3.3727571676082269</c:v>
                </c:pt>
                <c:pt idx="71">
                  <c:v>3.6321678385999565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3.5223699867649314</c:v>
                </c:pt>
                <c:pt idx="78">
                  <c:v>3.2768454501213258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4.0900688758158354</c:v>
                </c:pt>
                <c:pt idx="85">
                  <c:v>3.228426400837666</c:v>
                </c:pt>
                <c:pt idx="86">
                  <c:v>3.0664532392767061</c:v>
                </c:pt>
                <c:pt idx="87">
                  <c:v>2.8932401772443699</c:v>
                </c:pt>
                <c:pt idx="88">
                  <c:v>3.1961669077388666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7-4147-818E-C99B77A2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816328"/>
        <c:axId val="2112819304"/>
      </c:lineChart>
      <c:catAx>
        <c:axId val="21128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19304"/>
        <c:crosses val="autoZero"/>
        <c:auto val="1"/>
        <c:lblAlgn val="ctr"/>
        <c:lblOffset val="100"/>
        <c:noMultiLvlLbl val="0"/>
      </c:catAx>
      <c:valAx>
        <c:axId val="2112819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8163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81835462155"/>
          <c:y val="0.118992016302648"/>
          <c:w val="0.87395250064753904"/>
          <c:h val="0.75116755835285998"/>
        </c:manualLayout>
      </c:layout>
      <c:lineChart>
        <c:grouping val="standard"/>
        <c:varyColors val="0"/>
        <c:ser>
          <c:idx val="0"/>
          <c:order val="0"/>
          <c:tx>
            <c:strRef>
              <c:f>'Coal 456'!$L$13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8"/>
              <c:layout>
                <c:manualLayout>
                  <c:x val="-6.5305796964935394E-17"/>
                  <c:y val="-4.876847858133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6-492E-8202-184021B889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'Coal 456'!$L$14:$L$102</c:f>
              <c:numCache>
                <c:formatCode>0.00</c:formatCode>
                <c:ptCount val="89"/>
                <c:pt idx="0">
                  <c:v>18.673256119290095</c:v>
                </c:pt>
                <c:pt idx="1">
                  <c:v>15.434527183739974</c:v>
                </c:pt>
                <c:pt idx="2">
                  <c:v>11.851729657697174</c:v>
                </c:pt>
                <c:pt idx="3">
                  <c:v>8.2825031213558837</c:v>
                </c:pt>
                <c:pt idx="4">
                  <c:v>4.7989589554547436</c:v>
                </c:pt>
                <c:pt idx="5">
                  <c:v>1.4752905653916812</c:v>
                </c:pt>
                <c:pt idx="6">
                  <c:v>26.23334913906163</c:v>
                </c:pt>
                <c:pt idx="7">
                  <c:v>23.205836549398196</c:v>
                </c:pt>
                <c:pt idx="8">
                  <c:v>19.93838233748161</c:v>
                </c:pt>
                <c:pt idx="9">
                  <c:v>16.861065512134083</c:v>
                </c:pt>
                <c:pt idx="10">
                  <c:v>13.491419167651173</c:v>
                </c:pt>
                <c:pt idx="11">
                  <c:v>9.9357997183630786</c:v>
                </c:pt>
                <c:pt idx="12">
                  <c:v>6.7249420303739136</c:v>
                </c:pt>
                <c:pt idx="13">
                  <c:v>31.444620837387223</c:v>
                </c:pt>
                <c:pt idx="14">
                  <c:v>28.084625469353533</c:v>
                </c:pt>
                <c:pt idx="15">
                  <c:v>24.377344673440597</c:v>
                </c:pt>
                <c:pt idx="16">
                  <c:v>20.630178395303219</c:v>
                </c:pt>
                <c:pt idx="17">
                  <c:v>17.148716308753901</c:v>
                </c:pt>
                <c:pt idx="18">
                  <c:v>13.859319011916398</c:v>
                </c:pt>
                <c:pt idx="19">
                  <c:v>10.385803341157855</c:v>
                </c:pt>
                <c:pt idx="20">
                  <c:v>6.9100047264021587</c:v>
                </c:pt>
                <c:pt idx="21">
                  <c:v>3.7615424135990345</c:v>
                </c:pt>
                <c:pt idx="22">
                  <c:v>0.50072009212287938</c:v>
                </c:pt>
                <c:pt idx="23">
                  <c:v>24.867589716018653</c:v>
                </c:pt>
                <c:pt idx="24">
                  <c:v>20.925421130376403</c:v>
                </c:pt>
                <c:pt idx="25">
                  <c:v>17.93030308504224</c:v>
                </c:pt>
                <c:pt idx="26">
                  <c:v>14.471692538118862</c:v>
                </c:pt>
                <c:pt idx="27">
                  <c:v>11.349824582934223</c:v>
                </c:pt>
                <c:pt idx="28">
                  <c:v>8.133333152639235</c:v>
                </c:pt>
                <c:pt idx="29">
                  <c:v>4.6999881406787809</c:v>
                </c:pt>
                <c:pt idx="30">
                  <c:v>29.335272055068543</c:v>
                </c:pt>
                <c:pt idx="31">
                  <c:v>26.268184793606512</c:v>
                </c:pt>
                <c:pt idx="32">
                  <c:v>23.169371635046677</c:v>
                </c:pt>
                <c:pt idx="33">
                  <c:v>19.947934988372179</c:v>
                </c:pt>
                <c:pt idx="34">
                  <c:v>19.947934988372179</c:v>
                </c:pt>
                <c:pt idx="35">
                  <c:v>19.947934988372179</c:v>
                </c:pt>
                <c:pt idx="36">
                  <c:v>19.947934988372179</c:v>
                </c:pt>
                <c:pt idx="37">
                  <c:v>47.947934988372182</c:v>
                </c:pt>
                <c:pt idx="38">
                  <c:v>44.484208041387042</c:v>
                </c:pt>
                <c:pt idx="39">
                  <c:v>40.983278570181753</c:v>
                </c:pt>
                <c:pt idx="40">
                  <c:v>37.745402984011101</c:v>
                </c:pt>
                <c:pt idx="41">
                  <c:v>34.513334557796476</c:v>
                </c:pt>
                <c:pt idx="42">
                  <c:v>31.105210758982203</c:v>
                </c:pt>
                <c:pt idx="43">
                  <c:v>28.063870301700504</c:v>
                </c:pt>
                <c:pt idx="44">
                  <c:v>24.646457459707023</c:v>
                </c:pt>
                <c:pt idx="45">
                  <c:v>21.096447948886716</c:v>
                </c:pt>
                <c:pt idx="46">
                  <c:v>17.447239065534035</c:v>
                </c:pt>
                <c:pt idx="47">
                  <c:v>14.003196187079013</c:v>
                </c:pt>
                <c:pt idx="48">
                  <c:v>10.91854842680802</c:v>
                </c:pt>
                <c:pt idx="49">
                  <c:v>7.6141996917869275</c:v>
                </c:pt>
                <c:pt idx="50">
                  <c:v>4.173966407465632</c:v>
                </c:pt>
                <c:pt idx="51">
                  <c:v>28.818810429535123</c:v>
                </c:pt>
                <c:pt idx="52">
                  <c:v>25.615542157302084</c:v>
                </c:pt>
                <c:pt idx="53">
                  <c:v>22.596594026449321</c:v>
                </c:pt>
                <c:pt idx="54">
                  <c:v>19.08335977025833</c:v>
                </c:pt>
                <c:pt idx="55">
                  <c:v>15.609781747727563</c:v>
                </c:pt>
                <c:pt idx="56">
                  <c:v>12.634328441673954</c:v>
                </c:pt>
                <c:pt idx="57">
                  <c:v>9.5631457614249022</c:v>
                </c:pt>
                <c:pt idx="58">
                  <c:v>34.321964529340079</c:v>
                </c:pt>
                <c:pt idx="59">
                  <c:v>31.005950943300437</c:v>
                </c:pt>
                <c:pt idx="60">
                  <c:v>27.878019595994484</c:v>
                </c:pt>
                <c:pt idx="61">
                  <c:v>24.399066545774758</c:v>
                </c:pt>
                <c:pt idx="62">
                  <c:v>20.883421879573046</c:v>
                </c:pt>
                <c:pt idx="63">
                  <c:v>17.709329833823837</c:v>
                </c:pt>
                <c:pt idx="64">
                  <c:v>14.046791266354589</c:v>
                </c:pt>
                <c:pt idx="65">
                  <c:v>10.699526075079703</c:v>
                </c:pt>
                <c:pt idx="66">
                  <c:v>7.4369336921563125</c:v>
                </c:pt>
                <c:pt idx="67">
                  <c:v>4.163487930127582</c:v>
                </c:pt>
                <c:pt idx="68">
                  <c:v>0.56518533623322886</c:v>
                </c:pt>
                <c:pt idx="69">
                  <c:v>25.37693227572791</c:v>
                </c:pt>
                <c:pt idx="70">
                  <c:v>21.896121954006858</c:v>
                </c:pt>
                <c:pt idx="71">
                  <c:v>18.65644803170132</c:v>
                </c:pt>
                <c:pt idx="72">
                  <c:v>15.46937785204007</c:v>
                </c:pt>
                <c:pt idx="73">
                  <c:v>12.111925101636169</c:v>
                </c:pt>
                <c:pt idx="74">
                  <c:v>8.3414988729560058</c:v>
                </c:pt>
                <c:pt idx="75">
                  <c:v>4.7738834488955648</c:v>
                </c:pt>
                <c:pt idx="76">
                  <c:v>29.7400085192765</c:v>
                </c:pt>
                <c:pt idx="77">
                  <c:v>25.845961974459833</c:v>
                </c:pt>
                <c:pt idx="78">
                  <c:v>22.45887287652647</c:v>
                </c:pt>
                <c:pt idx="79">
                  <c:v>19.26939834484682</c:v>
                </c:pt>
                <c:pt idx="80">
                  <c:v>16.42606405958449</c:v>
                </c:pt>
                <c:pt idx="81">
                  <c:v>13.245538891770146</c:v>
                </c:pt>
                <c:pt idx="82">
                  <c:v>9.9055398939646864</c:v>
                </c:pt>
                <c:pt idx="83">
                  <c:v>6.1877338763428256</c:v>
                </c:pt>
                <c:pt idx="84">
                  <c:v>6.1877338763428256</c:v>
                </c:pt>
                <c:pt idx="85">
                  <c:v>6.1877338763428256</c:v>
                </c:pt>
                <c:pt idx="86">
                  <c:v>34.187733876342826</c:v>
                </c:pt>
                <c:pt idx="87">
                  <c:v>30.615347406951607</c:v>
                </c:pt>
                <c:pt idx="88">
                  <c:v>27.415873720040061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6-492E-8202-184021B8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39944"/>
        <c:axId val="2112742920"/>
      </c:lineChart>
      <c:catAx>
        <c:axId val="21127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42920"/>
        <c:crosses val="autoZero"/>
        <c:auto val="1"/>
        <c:lblAlgn val="ctr"/>
        <c:lblOffset val="100"/>
        <c:noMultiLvlLbl val="0"/>
      </c:catAx>
      <c:valAx>
        <c:axId val="211274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739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2.5469705706789099E-3"/>
          <c:y val="4.61888052036973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308395281572994E-2"/>
          <c:y val="0.17763576122470501"/>
          <c:w val="0.88935107924942203"/>
          <c:h val="0.65714684857941097"/>
        </c:manualLayout>
      </c:layout>
      <c:lineChart>
        <c:grouping val="standard"/>
        <c:varyColors val="0"/>
        <c:ser>
          <c:idx val="1"/>
          <c:order val="0"/>
          <c:tx>
            <c:strRef>
              <c:f>'Coal 456'!$D$13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'Coal 456'!$D$14:$D$102</c:f>
              <c:numCache>
                <c:formatCode>0.00</c:formatCode>
                <c:ptCount val="89"/>
                <c:pt idx="0">
                  <c:v>2.9645024526517911</c:v>
                </c:pt>
                <c:pt idx="1">
                  <c:v>3.2387289355501214</c:v>
                </c:pt>
                <c:pt idx="2">
                  <c:v>3.5827975260427993</c:v>
                </c:pt>
                <c:pt idx="3">
                  <c:v>3.5692265363412905</c:v>
                </c:pt>
                <c:pt idx="4">
                  <c:v>3.4835441659011401</c:v>
                </c:pt>
                <c:pt idx="5">
                  <c:v>3.3236683900630624</c:v>
                </c:pt>
                <c:pt idx="6">
                  <c:v>3.2419414263300519</c:v>
                </c:pt>
                <c:pt idx="7">
                  <c:v>3.0275125896634352</c:v>
                </c:pt>
                <c:pt idx="8">
                  <c:v>3.267454211916585</c:v>
                </c:pt>
                <c:pt idx="9">
                  <c:v>3.0773168253475283</c:v>
                </c:pt>
                <c:pt idx="10">
                  <c:v>3.3696463444829083</c:v>
                </c:pt>
                <c:pt idx="11">
                  <c:v>3.5556194492880939</c:v>
                </c:pt>
                <c:pt idx="12">
                  <c:v>3.2108576879891646</c:v>
                </c:pt>
                <c:pt idx="13">
                  <c:v>3.2803211929866873</c:v>
                </c:pt>
                <c:pt idx="14">
                  <c:v>3.3599953680336898</c:v>
                </c:pt>
                <c:pt idx="15">
                  <c:v>3.7072807959129364</c:v>
                </c:pt>
                <c:pt idx="16">
                  <c:v>3.747166278137378</c:v>
                </c:pt>
                <c:pt idx="17">
                  <c:v>3.4814620865493162</c:v>
                </c:pt>
                <c:pt idx="18">
                  <c:v>3.2893972968375027</c:v>
                </c:pt>
                <c:pt idx="19">
                  <c:v>3.4735156707585433</c:v>
                </c:pt>
                <c:pt idx="20">
                  <c:v>3.4757986147556967</c:v>
                </c:pt>
                <c:pt idx="21">
                  <c:v>3.1484623128031242</c:v>
                </c:pt>
                <c:pt idx="22">
                  <c:v>3.2608223214761551</c:v>
                </c:pt>
                <c:pt idx="23">
                  <c:v>3.6331303761042268</c:v>
                </c:pt>
                <c:pt idx="24">
                  <c:v>3.9421685856422508</c:v>
                </c:pt>
                <c:pt idx="25">
                  <c:v>2.9951180453341619</c:v>
                </c:pt>
                <c:pt idx="26">
                  <c:v>3.4586105469233788</c:v>
                </c:pt>
                <c:pt idx="27">
                  <c:v>3.1218679551846384</c:v>
                </c:pt>
                <c:pt idx="28">
                  <c:v>3.2164914302949894</c:v>
                </c:pt>
                <c:pt idx="29">
                  <c:v>3.4333450119604541</c:v>
                </c:pt>
                <c:pt idx="30">
                  <c:v>3.364716085610242</c:v>
                </c:pt>
                <c:pt idx="31">
                  <c:v>3.067087261462031</c:v>
                </c:pt>
                <c:pt idx="32">
                  <c:v>3.0988131585598366</c:v>
                </c:pt>
                <c:pt idx="33">
                  <c:v>3.2214366466744977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3.4637269469851399</c:v>
                </c:pt>
                <c:pt idx="39">
                  <c:v>3.500929471205291</c:v>
                </c:pt>
                <c:pt idx="40">
                  <c:v>3.2378755861706492</c:v>
                </c:pt>
                <c:pt idx="41">
                  <c:v>3.2320684262146235</c:v>
                </c:pt>
                <c:pt idx="42">
                  <c:v>3.4081237988142732</c:v>
                </c:pt>
                <c:pt idx="43">
                  <c:v>3.0413404572816969</c:v>
                </c:pt>
                <c:pt idx="44">
                  <c:v>3.4174128419934835</c:v>
                </c:pt>
                <c:pt idx="45">
                  <c:v>3.5500095108203062</c:v>
                </c:pt>
                <c:pt idx="46">
                  <c:v>3.6492088833526801</c:v>
                </c:pt>
                <c:pt idx="47">
                  <c:v>3.4440428784550212</c:v>
                </c:pt>
                <c:pt idx="48">
                  <c:v>3.0846477602709932</c:v>
                </c:pt>
                <c:pt idx="49">
                  <c:v>3.3043487350210916</c:v>
                </c:pt>
                <c:pt idx="50">
                  <c:v>3.4402332843212955</c:v>
                </c:pt>
                <c:pt idx="51">
                  <c:v>3.3551559779305107</c:v>
                </c:pt>
                <c:pt idx="52">
                  <c:v>3.2032682722330406</c:v>
                </c:pt>
                <c:pt idx="53">
                  <c:v>3.0189481308527646</c:v>
                </c:pt>
                <c:pt idx="54">
                  <c:v>3.5132342561909917</c:v>
                </c:pt>
                <c:pt idx="55">
                  <c:v>3.4735780225307669</c:v>
                </c:pt>
                <c:pt idx="56">
                  <c:v>2.9754533060536099</c:v>
                </c:pt>
                <c:pt idx="57">
                  <c:v>3.0711826802490521</c:v>
                </c:pt>
                <c:pt idx="58">
                  <c:v>3.2411812320848234</c:v>
                </c:pt>
                <c:pt idx="59">
                  <c:v>3.3160135860396429</c:v>
                </c:pt>
                <c:pt idx="60">
                  <c:v>3.1279313473059531</c:v>
                </c:pt>
                <c:pt idx="61">
                  <c:v>3.4789530502197259</c:v>
                </c:pt>
                <c:pt idx="62">
                  <c:v>3.5156446662017133</c:v>
                </c:pt>
                <c:pt idx="63">
                  <c:v>3.1740920457492088</c:v>
                </c:pt>
                <c:pt idx="64">
                  <c:v>3.6625385674692472</c:v>
                </c:pt>
                <c:pt idx="65">
                  <c:v>3.3472651912748859</c:v>
                </c:pt>
                <c:pt idx="66">
                  <c:v>3.26259238292339</c:v>
                </c:pt>
                <c:pt idx="67">
                  <c:v>3.2734457620287305</c:v>
                </c:pt>
                <c:pt idx="68">
                  <c:v>3.5983025938943531</c:v>
                </c:pt>
                <c:pt idx="69">
                  <c:v>3.1882530605053176</c:v>
                </c:pt>
                <c:pt idx="70">
                  <c:v>3.4808103217210529</c:v>
                </c:pt>
                <c:pt idx="71">
                  <c:v>3.239673922305538</c:v>
                </c:pt>
                <c:pt idx="72">
                  <c:v>3.1870701796612497</c:v>
                </c:pt>
                <c:pt idx="73">
                  <c:v>3.3574527504039007</c:v>
                </c:pt>
                <c:pt idx="74">
                  <c:v>3.7704262286801629</c:v>
                </c:pt>
                <c:pt idx="75">
                  <c:v>3.567615424060441</c:v>
                </c:pt>
                <c:pt idx="76">
                  <c:v>3.0338749296190657</c:v>
                </c:pt>
                <c:pt idx="77">
                  <c:v>3.8940465448166677</c:v>
                </c:pt>
                <c:pt idx="78">
                  <c:v>3.3870890979333641</c:v>
                </c:pt>
                <c:pt idx="79">
                  <c:v>3.1894745316796485</c:v>
                </c:pt>
                <c:pt idx="80">
                  <c:v>2.843334285262328</c:v>
                </c:pt>
                <c:pt idx="81">
                  <c:v>3.1805251678143449</c:v>
                </c:pt>
                <c:pt idx="82">
                  <c:v>3.3399989978054592</c:v>
                </c:pt>
                <c:pt idx="83">
                  <c:v>3.7178060176218604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3.5723864693912208</c:v>
                </c:pt>
                <c:pt idx="88">
                  <c:v>3.1994736869115439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8-40EF-9A3D-637C2AC9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816328"/>
        <c:axId val="2112819304"/>
      </c:lineChart>
      <c:catAx>
        <c:axId val="21128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19304"/>
        <c:crosses val="autoZero"/>
        <c:auto val="1"/>
        <c:lblAlgn val="ctr"/>
        <c:lblOffset val="100"/>
        <c:noMultiLvlLbl val="0"/>
      </c:catAx>
      <c:valAx>
        <c:axId val="2112819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8163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81835462155"/>
          <c:y val="0.118992016302648"/>
          <c:w val="0.87395250064753904"/>
          <c:h val="0.75116755835285998"/>
        </c:manualLayout>
      </c:layout>
      <c:lineChart>
        <c:grouping val="standard"/>
        <c:varyColors val="0"/>
        <c:ser>
          <c:idx val="0"/>
          <c:order val="0"/>
          <c:tx>
            <c:strRef>
              <c:f>'Coal 789'!$L$13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8"/>
              <c:layout>
                <c:manualLayout>
                  <c:x val="-6.5305796964935394E-17"/>
                  <c:y val="-4.876847858133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0A-484E-8779-4C4FE9E928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'Coal 789'!$L$14:$L$102</c:f>
              <c:numCache>
                <c:formatCode>0.00</c:formatCode>
                <c:ptCount val="89"/>
                <c:pt idx="0">
                  <c:v>18.291735979599348</c:v>
                </c:pt>
                <c:pt idx="1">
                  <c:v>15.520772838608664</c:v>
                </c:pt>
                <c:pt idx="2">
                  <c:v>12.287056623444606</c:v>
                </c:pt>
                <c:pt idx="3">
                  <c:v>8.8174605304212328</c:v>
                </c:pt>
                <c:pt idx="4">
                  <c:v>5.2465559533040302</c:v>
                </c:pt>
                <c:pt idx="5">
                  <c:v>1.8984062415625678</c:v>
                </c:pt>
                <c:pt idx="6">
                  <c:v>26.344406738544329</c:v>
                </c:pt>
                <c:pt idx="7">
                  <c:v>23.343636062292731</c:v>
                </c:pt>
                <c:pt idx="8">
                  <c:v>19.724643534917902</c:v>
                </c:pt>
                <c:pt idx="9">
                  <c:v>16.446631860166899</c:v>
                </c:pt>
                <c:pt idx="10">
                  <c:v>12.973689073777823</c:v>
                </c:pt>
                <c:pt idx="11">
                  <c:v>9.6169450695912637</c:v>
                </c:pt>
                <c:pt idx="12">
                  <c:v>6.6387688315320359</c:v>
                </c:pt>
                <c:pt idx="13">
                  <c:v>30.674806974704268</c:v>
                </c:pt>
                <c:pt idx="14">
                  <c:v>27.973868500979261</c:v>
                </c:pt>
                <c:pt idx="15">
                  <c:v>25.025399463287364</c:v>
                </c:pt>
                <c:pt idx="16">
                  <c:v>21.69833841187161</c:v>
                </c:pt>
                <c:pt idx="17">
                  <c:v>18.705409708357635</c:v>
                </c:pt>
                <c:pt idx="18">
                  <c:v>15.695171809081678</c:v>
                </c:pt>
                <c:pt idx="19">
                  <c:v>12.405601278192178</c:v>
                </c:pt>
                <c:pt idx="20">
                  <c:v>8.9461968924144699</c:v>
                </c:pt>
                <c:pt idx="21">
                  <c:v>5.3879359408092204</c:v>
                </c:pt>
                <c:pt idx="22">
                  <c:v>2.3020356479297717</c:v>
                </c:pt>
                <c:pt idx="23">
                  <c:v>27.170385218667477</c:v>
                </c:pt>
                <c:pt idx="24">
                  <c:v>23.984762157516816</c:v>
                </c:pt>
                <c:pt idx="25">
                  <c:v>20.960827815932252</c:v>
                </c:pt>
                <c:pt idx="26">
                  <c:v>17.786035746097795</c:v>
                </c:pt>
                <c:pt idx="27">
                  <c:v>14.248214293254524</c:v>
                </c:pt>
                <c:pt idx="28">
                  <c:v>10.894408003333719</c:v>
                </c:pt>
                <c:pt idx="29">
                  <c:v>7.8742467586014984</c:v>
                </c:pt>
                <c:pt idx="30">
                  <c:v>32.606477570241552</c:v>
                </c:pt>
                <c:pt idx="31">
                  <c:v>29.18910115073453</c:v>
                </c:pt>
                <c:pt idx="32">
                  <c:v>25.933923450063443</c:v>
                </c:pt>
                <c:pt idx="33">
                  <c:v>22.987112950159471</c:v>
                </c:pt>
                <c:pt idx="34">
                  <c:v>20.272516929719558</c:v>
                </c:pt>
                <c:pt idx="35">
                  <c:v>17.237115790117709</c:v>
                </c:pt>
                <c:pt idx="36">
                  <c:v>13.613003596355226</c:v>
                </c:pt>
                <c:pt idx="37">
                  <c:v>9.9796812125884653</c:v>
                </c:pt>
                <c:pt idx="38">
                  <c:v>6.6001992941117775</c:v>
                </c:pt>
                <c:pt idx="39">
                  <c:v>3.4641819728969176</c:v>
                </c:pt>
                <c:pt idx="40">
                  <c:v>-7.4120845198924812E-2</c:v>
                </c:pt>
                <c:pt idx="41">
                  <c:v>24.840621208770724</c:v>
                </c:pt>
                <c:pt idx="42">
                  <c:v>21.638297164297654</c:v>
                </c:pt>
                <c:pt idx="43">
                  <c:v>18.884768425428739</c:v>
                </c:pt>
                <c:pt idx="44">
                  <c:v>14.89633800506928</c:v>
                </c:pt>
                <c:pt idx="45">
                  <c:v>11.561960467719096</c:v>
                </c:pt>
                <c:pt idx="46">
                  <c:v>8.1856745750557103</c:v>
                </c:pt>
                <c:pt idx="47">
                  <c:v>5.055864990872756</c:v>
                </c:pt>
                <c:pt idx="48">
                  <c:v>29.748001201516612</c:v>
                </c:pt>
                <c:pt idx="49">
                  <c:v>26.445610844530947</c:v>
                </c:pt>
                <c:pt idx="50">
                  <c:v>22.969566953000651</c:v>
                </c:pt>
                <c:pt idx="51">
                  <c:v>19.933518063157205</c:v>
                </c:pt>
                <c:pt idx="52">
                  <c:v>16.84842907479737</c:v>
                </c:pt>
                <c:pt idx="53">
                  <c:v>13.747902911821996</c:v>
                </c:pt>
                <c:pt idx="54">
                  <c:v>10.2278920083447</c:v>
                </c:pt>
                <c:pt idx="55">
                  <c:v>6.9242060179750808</c:v>
                </c:pt>
                <c:pt idx="56">
                  <c:v>3.5780795976788826</c:v>
                </c:pt>
                <c:pt idx="57">
                  <c:v>0.24215842772405072</c:v>
                </c:pt>
                <c:pt idx="58">
                  <c:v>25.081805417354794</c:v>
                </c:pt>
                <c:pt idx="59">
                  <c:v>21.248139328303161</c:v>
                </c:pt>
                <c:pt idx="60">
                  <c:v>17.649158669400617</c:v>
                </c:pt>
                <c:pt idx="61">
                  <c:v>14.386669644893887</c:v>
                </c:pt>
                <c:pt idx="62">
                  <c:v>11.177439258901915</c:v>
                </c:pt>
                <c:pt idx="63">
                  <c:v>8.1391713666909133</c:v>
                </c:pt>
                <c:pt idx="64">
                  <c:v>4.6283032651329066</c:v>
                </c:pt>
                <c:pt idx="65">
                  <c:v>29.133608759239685</c:v>
                </c:pt>
                <c:pt idx="66">
                  <c:v>25.690384473927789</c:v>
                </c:pt>
                <c:pt idx="67">
                  <c:v>22.570440077383839</c:v>
                </c:pt>
                <c:pt idx="68">
                  <c:v>18.860528774862424</c:v>
                </c:pt>
                <c:pt idx="69">
                  <c:v>15.361006215189793</c:v>
                </c:pt>
                <c:pt idx="70">
                  <c:v>15.361006215189793</c:v>
                </c:pt>
                <c:pt idx="71">
                  <c:v>15.361006215189793</c:v>
                </c:pt>
                <c:pt idx="72">
                  <c:v>43.361006215189789</c:v>
                </c:pt>
                <c:pt idx="73">
                  <c:v>39.509346307318509</c:v>
                </c:pt>
                <c:pt idx="74">
                  <c:v>35.937254244390999</c:v>
                </c:pt>
                <c:pt idx="75">
                  <c:v>32.508944487921596</c:v>
                </c:pt>
                <c:pt idx="76">
                  <c:v>29.099327350838497</c:v>
                </c:pt>
                <c:pt idx="77">
                  <c:v>25.841620903451854</c:v>
                </c:pt>
                <c:pt idx="78">
                  <c:v>22.644143870058457</c:v>
                </c:pt>
                <c:pt idx="79">
                  <c:v>19.184811302797609</c:v>
                </c:pt>
                <c:pt idx="80">
                  <c:v>19.184811302797609</c:v>
                </c:pt>
                <c:pt idx="81">
                  <c:v>15.290410959468545</c:v>
                </c:pt>
                <c:pt idx="82">
                  <c:v>12.108181036181318</c:v>
                </c:pt>
                <c:pt idx="83">
                  <c:v>9.1876620852659663</c:v>
                </c:pt>
                <c:pt idx="84">
                  <c:v>8.4067935525702495</c:v>
                </c:pt>
                <c:pt idx="85">
                  <c:v>4.4706328412441891</c:v>
                </c:pt>
                <c:pt idx="86">
                  <c:v>29.334858003384131</c:v>
                </c:pt>
                <c:pt idx="87">
                  <c:v>29.334858003384131</c:v>
                </c:pt>
                <c:pt idx="88">
                  <c:v>25.636735408527045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A-484E-8779-4C4FE9E9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39944"/>
        <c:axId val="2112742920"/>
      </c:lineChart>
      <c:catAx>
        <c:axId val="21127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42920"/>
        <c:crosses val="autoZero"/>
        <c:auto val="1"/>
        <c:lblAlgn val="ctr"/>
        <c:lblOffset val="100"/>
        <c:noMultiLvlLbl val="0"/>
      </c:catAx>
      <c:valAx>
        <c:axId val="211274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739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2.5469705706789099E-3"/>
          <c:y val="4.61888052036973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308395281572994E-2"/>
          <c:y val="0.17763576122470501"/>
          <c:w val="0.88935107924942203"/>
          <c:h val="0.65714684857941097"/>
        </c:manualLayout>
      </c:layout>
      <c:lineChart>
        <c:grouping val="standard"/>
        <c:varyColors val="0"/>
        <c:ser>
          <c:idx val="1"/>
          <c:order val="0"/>
          <c:tx>
            <c:strRef>
              <c:f>'Coal 789'!$D$13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'Coal 789'!$D$14:$D$102</c:f>
              <c:numCache>
                <c:formatCode>0.00</c:formatCode>
                <c:ptCount val="89"/>
                <c:pt idx="0">
                  <c:v>3.7901922800396219</c:v>
                </c:pt>
                <c:pt idx="1">
                  <c:v>2.7709631409906832</c:v>
                </c:pt>
                <c:pt idx="2">
                  <c:v>3.2337162151640593</c:v>
                </c:pt>
                <c:pt idx="3">
                  <c:v>3.469596093023374</c:v>
                </c:pt>
                <c:pt idx="4">
                  <c:v>3.5709045771172025</c:v>
                </c:pt>
                <c:pt idx="5">
                  <c:v>3.3481497117414625</c:v>
                </c:pt>
                <c:pt idx="6">
                  <c:v>3.5539995030182396</c:v>
                </c:pt>
                <c:pt idx="7">
                  <c:v>3.0007706762515984</c:v>
                </c:pt>
                <c:pt idx="8">
                  <c:v>3.6189925273748296</c:v>
                </c:pt>
                <c:pt idx="9">
                  <c:v>3.2780116747510029</c:v>
                </c:pt>
                <c:pt idx="10">
                  <c:v>3.4729427863890772</c:v>
                </c:pt>
                <c:pt idx="11">
                  <c:v>3.3567440041865599</c:v>
                </c:pt>
                <c:pt idx="12">
                  <c:v>2.9781762380592278</c:v>
                </c:pt>
                <c:pt idx="13">
                  <c:v>3.9639618568277672</c:v>
                </c:pt>
                <c:pt idx="14">
                  <c:v>2.7009384737250057</c:v>
                </c:pt>
                <c:pt idx="15">
                  <c:v>2.9484690376918974</c:v>
                </c:pt>
                <c:pt idx="16">
                  <c:v>3.327061051415753</c:v>
                </c:pt>
                <c:pt idx="17">
                  <c:v>2.992928703513976</c:v>
                </c:pt>
                <c:pt idx="18">
                  <c:v>3.0102378992759578</c:v>
                </c:pt>
                <c:pt idx="19">
                  <c:v>3.2895705308895011</c:v>
                </c:pt>
                <c:pt idx="20">
                  <c:v>3.4594043857777077</c:v>
                </c:pt>
                <c:pt idx="21">
                  <c:v>3.5582609516052495</c:v>
                </c:pt>
                <c:pt idx="22">
                  <c:v>3.0859002928794488</c:v>
                </c:pt>
                <c:pt idx="23">
                  <c:v>3.1316504292622924</c:v>
                </c:pt>
                <c:pt idx="24">
                  <c:v>3.1856230611506597</c:v>
                </c:pt>
                <c:pt idx="25">
                  <c:v>3.0239343415845648</c:v>
                </c:pt>
                <c:pt idx="26">
                  <c:v>3.1747920698344578</c:v>
                </c:pt>
                <c:pt idx="27">
                  <c:v>3.5378214528432719</c:v>
                </c:pt>
                <c:pt idx="28">
                  <c:v>3.3538062899208048</c:v>
                </c:pt>
                <c:pt idx="29">
                  <c:v>3.020161244732221</c:v>
                </c:pt>
                <c:pt idx="30">
                  <c:v>3.2677691883599502</c:v>
                </c:pt>
                <c:pt idx="31">
                  <c:v>3.4173764195070233</c:v>
                </c:pt>
                <c:pt idx="32">
                  <c:v>3.2551777006710858</c:v>
                </c:pt>
                <c:pt idx="33">
                  <c:v>2.9468104999039713</c:v>
                </c:pt>
                <c:pt idx="34">
                  <c:v>2.7145960204399135</c:v>
                </c:pt>
                <c:pt idx="35">
                  <c:v>3.0354011396018494</c:v>
                </c:pt>
                <c:pt idx="36">
                  <c:v>3.6241121937624832</c:v>
                </c:pt>
                <c:pt idx="37">
                  <c:v>3.6333223837667603</c:v>
                </c:pt>
                <c:pt idx="38">
                  <c:v>3.3794819184766878</c:v>
                </c:pt>
                <c:pt idx="39">
                  <c:v>3.1360173212148599</c:v>
                </c:pt>
                <c:pt idx="40">
                  <c:v>3.5383028180958425</c:v>
                </c:pt>
                <c:pt idx="41">
                  <c:v>3.0852579460303482</c:v>
                </c:pt>
                <c:pt idx="42">
                  <c:v>3.2023240444730683</c:v>
                </c:pt>
                <c:pt idx="43">
                  <c:v>2.7535287388689138</c:v>
                </c:pt>
                <c:pt idx="44">
                  <c:v>3.9884304203594581</c:v>
                </c:pt>
                <c:pt idx="45">
                  <c:v>3.3343775373501829</c:v>
                </c:pt>
                <c:pt idx="46">
                  <c:v>3.3762858926633861</c:v>
                </c:pt>
                <c:pt idx="47">
                  <c:v>3.1298095841829547</c:v>
                </c:pt>
                <c:pt idx="48">
                  <c:v>3.3078637893561451</c:v>
                </c:pt>
                <c:pt idx="49">
                  <c:v>3.3023903569856654</c:v>
                </c:pt>
                <c:pt idx="50">
                  <c:v>3.4760438915302965</c:v>
                </c:pt>
                <c:pt idx="51">
                  <c:v>3.036048889843447</c:v>
                </c:pt>
                <c:pt idx="52">
                  <c:v>3.0850889883598365</c:v>
                </c:pt>
                <c:pt idx="53">
                  <c:v>3.1005261629753735</c:v>
                </c:pt>
                <c:pt idx="54">
                  <c:v>3.5200109034772948</c:v>
                </c:pt>
                <c:pt idx="55">
                  <c:v>3.303685990369619</c:v>
                </c:pt>
                <c:pt idx="56">
                  <c:v>3.3461264202961982</c:v>
                </c:pt>
                <c:pt idx="57">
                  <c:v>3.3359211699548319</c:v>
                </c:pt>
                <c:pt idx="58">
                  <c:v>3.1603530103692581</c:v>
                </c:pt>
                <c:pt idx="59">
                  <c:v>3.8336660890516336</c:v>
                </c:pt>
                <c:pt idx="60">
                  <c:v>3.5989806589025428</c:v>
                </c:pt>
                <c:pt idx="61">
                  <c:v>3.2624890245067295</c:v>
                </c:pt>
                <c:pt idx="62">
                  <c:v>3.2092303859919724</c:v>
                </c:pt>
                <c:pt idx="63">
                  <c:v>3.0382678922110005</c:v>
                </c:pt>
                <c:pt idx="64">
                  <c:v>3.5108681015580068</c:v>
                </c:pt>
                <c:pt idx="65">
                  <c:v>3.4946945058932215</c:v>
                </c:pt>
                <c:pt idx="66">
                  <c:v>3.4432242853118957</c:v>
                </c:pt>
                <c:pt idx="67">
                  <c:v>3.1199443965439491</c:v>
                </c:pt>
                <c:pt idx="68">
                  <c:v>3.7099113025214159</c:v>
                </c:pt>
                <c:pt idx="69">
                  <c:v>3.4995225596726312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3.8516599078712814</c:v>
                </c:pt>
                <c:pt idx="74">
                  <c:v>3.5720920629275104</c:v>
                </c:pt>
                <c:pt idx="75">
                  <c:v>3.4283097564693996</c:v>
                </c:pt>
                <c:pt idx="76">
                  <c:v>3.4096171370830999</c:v>
                </c:pt>
                <c:pt idx="77">
                  <c:v>3.2577064473866431</c:v>
                </c:pt>
                <c:pt idx="78">
                  <c:v>3.1974770333933957</c:v>
                </c:pt>
                <c:pt idx="79">
                  <c:v>3.4593325672608493</c:v>
                </c:pt>
                <c:pt idx="80">
                  <c:v>0</c:v>
                </c:pt>
                <c:pt idx="81">
                  <c:v>3.8944003433290635</c:v>
                </c:pt>
                <c:pt idx="82">
                  <c:v>3.1822299232872266</c:v>
                </c:pt>
                <c:pt idx="83">
                  <c:v>2.9205189509153513</c:v>
                </c:pt>
                <c:pt idx="84">
                  <c:v>0.78086853269571754</c:v>
                </c:pt>
                <c:pt idx="85">
                  <c:v>3.9361607113260604</c:v>
                </c:pt>
                <c:pt idx="86">
                  <c:v>3.135774837860057</c:v>
                </c:pt>
                <c:pt idx="87">
                  <c:v>0</c:v>
                </c:pt>
                <c:pt idx="88">
                  <c:v>3.6981225948570842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44A6-9B33-BB1F9DC6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816328"/>
        <c:axId val="2112819304"/>
      </c:lineChart>
      <c:catAx>
        <c:axId val="21128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19304"/>
        <c:crosses val="autoZero"/>
        <c:auto val="1"/>
        <c:lblAlgn val="ctr"/>
        <c:lblOffset val="100"/>
        <c:noMultiLvlLbl val="0"/>
      </c:catAx>
      <c:valAx>
        <c:axId val="2112819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8163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81835462155"/>
          <c:y val="0.118992016302648"/>
          <c:w val="0.87395250064753904"/>
          <c:h val="0.75116755835285998"/>
        </c:manualLayout>
      </c:layout>
      <c:lineChart>
        <c:grouping val="standard"/>
        <c:varyColors val="0"/>
        <c:ser>
          <c:idx val="0"/>
          <c:order val="0"/>
          <c:tx>
            <c:strRef>
              <c:f>'Coal 1012'!$L$13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8"/>
              <c:layout>
                <c:manualLayout>
                  <c:x val="-6.5305796964935394E-17"/>
                  <c:y val="-4.876847858133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15-4EC6-90EF-164FE56545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'Coal 1012'!$L$14:$L$102</c:f>
              <c:numCache>
                <c:formatCode>0.00</c:formatCode>
                <c:ptCount val="89"/>
                <c:pt idx="0">
                  <c:v>14.093798217699202</c:v>
                </c:pt>
                <c:pt idx="1">
                  <c:v>10.81813303121514</c:v>
                </c:pt>
                <c:pt idx="2">
                  <c:v>10.81813303121514</c:v>
                </c:pt>
                <c:pt idx="3">
                  <c:v>7.3017432089960108</c:v>
                </c:pt>
                <c:pt idx="4">
                  <c:v>4.2688363950081936</c:v>
                </c:pt>
                <c:pt idx="5">
                  <c:v>28.554092619738505</c:v>
                </c:pt>
                <c:pt idx="6">
                  <c:v>27.867785931963365</c:v>
                </c:pt>
                <c:pt idx="7">
                  <c:v>23.876839388634757</c:v>
                </c:pt>
                <c:pt idx="8">
                  <c:v>20.312595355032677</c:v>
                </c:pt>
                <c:pt idx="9">
                  <c:v>20.312595355032677</c:v>
                </c:pt>
                <c:pt idx="10">
                  <c:v>16.819754596348979</c:v>
                </c:pt>
                <c:pt idx="11">
                  <c:v>13.339950916065369</c:v>
                </c:pt>
                <c:pt idx="12">
                  <c:v>10.125832405157627</c:v>
                </c:pt>
                <c:pt idx="13">
                  <c:v>9.503040950935695</c:v>
                </c:pt>
                <c:pt idx="14">
                  <c:v>6.190953636231324</c:v>
                </c:pt>
                <c:pt idx="15">
                  <c:v>31.439265923592416</c:v>
                </c:pt>
                <c:pt idx="16">
                  <c:v>31.439265923592416</c:v>
                </c:pt>
                <c:pt idx="17">
                  <c:v>31.439265923592416</c:v>
                </c:pt>
                <c:pt idx="18">
                  <c:v>31.439265923592416</c:v>
                </c:pt>
                <c:pt idx="19">
                  <c:v>27.939865847742887</c:v>
                </c:pt>
                <c:pt idx="20">
                  <c:v>24.747326138586033</c:v>
                </c:pt>
                <c:pt idx="21">
                  <c:v>24.747326138586033</c:v>
                </c:pt>
                <c:pt idx="22">
                  <c:v>24.747326138586033</c:v>
                </c:pt>
                <c:pt idx="23">
                  <c:v>24.747326138586033</c:v>
                </c:pt>
                <c:pt idx="24">
                  <c:v>24.747326138586033</c:v>
                </c:pt>
                <c:pt idx="25">
                  <c:v>24.747326138586033</c:v>
                </c:pt>
                <c:pt idx="26">
                  <c:v>21.522781417394878</c:v>
                </c:pt>
                <c:pt idx="27">
                  <c:v>18.079468549792921</c:v>
                </c:pt>
                <c:pt idx="28">
                  <c:v>14.676185526335392</c:v>
                </c:pt>
                <c:pt idx="29">
                  <c:v>11.037997018466513</c:v>
                </c:pt>
                <c:pt idx="30">
                  <c:v>7.9000388256140095</c:v>
                </c:pt>
                <c:pt idx="31">
                  <c:v>4.3895428680423247</c:v>
                </c:pt>
                <c:pt idx="32">
                  <c:v>0.83879704257672216</c:v>
                </c:pt>
                <c:pt idx="33">
                  <c:v>25.177828393418093</c:v>
                </c:pt>
                <c:pt idx="34">
                  <c:v>22.095002459339344</c:v>
                </c:pt>
                <c:pt idx="35">
                  <c:v>18.517696740806688</c:v>
                </c:pt>
                <c:pt idx="36">
                  <c:v>15.632746539165327</c:v>
                </c:pt>
                <c:pt idx="37">
                  <c:v>15.632746539165327</c:v>
                </c:pt>
                <c:pt idx="38">
                  <c:v>15.632746539165327</c:v>
                </c:pt>
                <c:pt idx="39">
                  <c:v>15.632746539165327</c:v>
                </c:pt>
                <c:pt idx="40">
                  <c:v>15.632746539165327</c:v>
                </c:pt>
                <c:pt idx="41">
                  <c:v>15.632746539165327</c:v>
                </c:pt>
                <c:pt idx="42">
                  <c:v>15.632746539165327</c:v>
                </c:pt>
                <c:pt idx="43">
                  <c:v>43.632746539165325</c:v>
                </c:pt>
                <c:pt idx="44">
                  <c:v>43.632746539165325</c:v>
                </c:pt>
                <c:pt idx="45">
                  <c:v>43.632746539165325</c:v>
                </c:pt>
                <c:pt idx="46">
                  <c:v>43.632746539165325</c:v>
                </c:pt>
                <c:pt idx="47">
                  <c:v>43.632746539165325</c:v>
                </c:pt>
                <c:pt idx="48">
                  <c:v>43.632746539165325</c:v>
                </c:pt>
                <c:pt idx="49">
                  <c:v>43.632746539165325</c:v>
                </c:pt>
                <c:pt idx="50">
                  <c:v>43.632746539165325</c:v>
                </c:pt>
                <c:pt idx="51">
                  <c:v>43.632746539165325</c:v>
                </c:pt>
                <c:pt idx="52">
                  <c:v>43.632746539165325</c:v>
                </c:pt>
                <c:pt idx="53">
                  <c:v>43.632746539165325</c:v>
                </c:pt>
                <c:pt idx="54">
                  <c:v>43.632746539165325</c:v>
                </c:pt>
                <c:pt idx="55">
                  <c:v>43.632746539165325</c:v>
                </c:pt>
                <c:pt idx="56">
                  <c:v>40.22490981234899</c:v>
                </c:pt>
                <c:pt idx="57">
                  <c:v>36.967529639590886</c:v>
                </c:pt>
                <c:pt idx="58">
                  <c:v>36.967529639590886</c:v>
                </c:pt>
                <c:pt idx="59">
                  <c:v>36.967529639590886</c:v>
                </c:pt>
                <c:pt idx="60">
                  <c:v>33.372405012066025</c:v>
                </c:pt>
                <c:pt idx="61">
                  <c:v>30.269861951945465</c:v>
                </c:pt>
                <c:pt idx="62">
                  <c:v>30.269861951945465</c:v>
                </c:pt>
                <c:pt idx="63">
                  <c:v>26.679918342960519</c:v>
                </c:pt>
                <c:pt idx="64">
                  <c:v>23.33487942901445</c:v>
                </c:pt>
                <c:pt idx="65">
                  <c:v>23.33487942901445</c:v>
                </c:pt>
                <c:pt idx="66">
                  <c:v>23.33487942901445</c:v>
                </c:pt>
                <c:pt idx="67">
                  <c:v>23.33487942901445</c:v>
                </c:pt>
                <c:pt idx="68">
                  <c:v>23.33487942901445</c:v>
                </c:pt>
                <c:pt idx="69">
                  <c:v>19.610777972805799</c:v>
                </c:pt>
                <c:pt idx="70">
                  <c:v>16.807051273641886</c:v>
                </c:pt>
                <c:pt idx="71">
                  <c:v>13.697695594698937</c:v>
                </c:pt>
                <c:pt idx="72">
                  <c:v>13.697695594698937</c:v>
                </c:pt>
                <c:pt idx="73">
                  <c:v>13.697695594698937</c:v>
                </c:pt>
                <c:pt idx="74">
                  <c:v>13.697695594698937</c:v>
                </c:pt>
                <c:pt idx="75">
                  <c:v>41.697695594698935</c:v>
                </c:pt>
                <c:pt idx="76">
                  <c:v>38.122419960577012</c:v>
                </c:pt>
                <c:pt idx="77">
                  <c:v>34.827437652723539</c:v>
                </c:pt>
                <c:pt idx="78">
                  <c:v>31.724679465322534</c:v>
                </c:pt>
                <c:pt idx="79">
                  <c:v>31.724679465322534</c:v>
                </c:pt>
                <c:pt idx="80">
                  <c:v>28.059134824355105</c:v>
                </c:pt>
                <c:pt idx="81">
                  <c:v>24.841277463543022</c:v>
                </c:pt>
                <c:pt idx="82">
                  <c:v>21.486256398622988</c:v>
                </c:pt>
                <c:pt idx="83">
                  <c:v>17.621789155696348</c:v>
                </c:pt>
                <c:pt idx="84">
                  <c:v>17.621789155696348</c:v>
                </c:pt>
                <c:pt idx="85">
                  <c:v>17.621789155696348</c:v>
                </c:pt>
                <c:pt idx="86">
                  <c:v>17.621789155696348</c:v>
                </c:pt>
                <c:pt idx="87">
                  <c:v>17.621789155696348</c:v>
                </c:pt>
                <c:pt idx="88">
                  <c:v>17.621789155696348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5-4EC6-90EF-164FE565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39944"/>
        <c:axId val="2112742920"/>
      </c:lineChart>
      <c:catAx>
        <c:axId val="21127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42920"/>
        <c:crosses val="autoZero"/>
        <c:auto val="1"/>
        <c:lblAlgn val="ctr"/>
        <c:lblOffset val="100"/>
        <c:noMultiLvlLbl val="0"/>
      </c:catAx>
      <c:valAx>
        <c:axId val="211274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739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2.5469705706789099E-3"/>
          <c:y val="4.61888052036973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308395281572994E-2"/>
          <c:y val="0.17763576122470501"/>
          <c:w val="0.88935107924942203"/>
          <c:h val="0.65714684857941097"/>
        </c:manualLayout>
      </c:layout>
      <c:lineChart>
        <c:grouping val="standard"/>
        <c:varyColors val="0"/>
        <c:ser>
          <c:idx val="1"/>
          <c:order val="0"/>
          <c:tx>
            <c:strRef>
              <c:f>'Coal 1012'!$D$13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'Coal 1012'!$D$14:$D$102</c:f>
              <c:numCache>
                <c:formatCode>0.00</c:formatCode>
                <c:ptCount val="89"/>
                <c:pt idx="0">
                  <c:v>3.8239350900492473</c:v>
                </c:pt>
                <c:pt idx="1">
                  <c:v>3.2756651864840611</c:v>
                </c:pt>
                <c:pt idx="2">
                  <c:v>0</c:v>
                </c:pt>
                <c:pt idx="3">
                  <c:v>3.5163898222191294</c:v>
                </c:pt>
                <c:pt idx="4">
                  <c:v>3.0329068139878173</c:v>
                </c:pt>
                <c:pt idx="5">
                  <c:v>3.7147437752696897</c:v>
                </c:pt>
                <c:pt idx="6">
                  <c:v>0.68630668777513859</c:v>
                </c:pt>
                <c:pt idx="7">
                  <c:v>3.9909465433286098</c:v>
                </c:pt>
                <c:pt idx="8">
                  <c:v>3.5642440336020784</c:v>
                </c:pt>
                <c:pt idx="9">
                  <c:v>0</c:v>
                </c:pt>
                <c:pt idx="10">
                  <c:v>3.4928407586836996</c:v>
                </c:pt>
                <c:pt idx="11">
                  <c:v>3.479803680283609</c:v>
                </c:pt>
                <c:pt idx="12">
                  <c:v>3.2141185109077424</c:v>
                </c:pt>
                <c:pt idx="13">
                  <c:v>0.62279145422193261</c:v>
                </c:pt>
                <c:pt idx="14">
                  <c:v>3.3120873147043706</c:v>
                </c:pt>
                <c:pt idx="15">
                  <c:v>2.7516877126389119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3.4994000758495294</c:v>
                </c:pt>
                <c:pt idx="20">
                  <c:v>3.1925397091568541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3.2245447211911555</c:v>
                </c:pt>
                <c:pt idx="27">
                  <c:v>3.4433128676019562</c:v>
                </c:pt>
                <c:pt idx="28">
                  <c:v>3.4032830234575284</c:v>
                </c:pt>
                <c:pt idx="29">
                  <c:v>3.638188507868878</c:v>
                </c:pt>
                <c:pt idx="30">
                  <c:v>3.1379581928525031</c:v>
                </c:pt>
                <c:pt idx="31">
                  <c:v>3.5104959575716852</c:v>
                </c:pt>
                <c:pt idx="32">
                  <c:v>3.5507458254656026</c:v>
                </c:pt>
                <c:pt idx="33">
                  <c:v>3.6609686491586295</c:v>
                </c:pt>
                <c:pt idx="34">
                  <c:v>3.0828259340787492</c:v>
                </c:pt>
                <c:pt idx="35">
                  <c:v>3.5773057185326564</c:v>
                </c:pt>
                <c:pt idx="36">
                  <c:v>2.8849502016413617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3.4078367268163379</c:v>
                </c:pt>
                <c:pt idx="57">
                  <c:v>3.2573801727581038</c:v>
                </c:pt>
                <c:pt idx="58">
                  <c:v>0</c:v>
                </c:pt>
                <c:pt idx="59">
                  <c:v>0</c:v>
                </c:pt>
                <c:pt idx="60">
                  <c:v>3.5951246275248634</c:v>
                </c:pt>
                <c:pt idx="61">
                  <c:v>3.1025430601205581</c:v>
                </c:pt>
                <c:pt idx="62">
                  <c:v>0</c:v>
                </c:pt>
                <c:pt idx="63">
                  <c:v>3.5899436089849468</c:v>
                </c:pt>
                <c:pt idx="64">
                  <c:v>3.3450389139460706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3.7241014562086487</c:v>
                </c:pt>
                <c:pt idx="70">
                  <c:v>2.8037266991639145</c:v>
                </c:pt>
                <c:pt idx="71">
                  <c:v>3.1093556789429488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3.5752756341219234</c:v>
                </c:pt>
                <c:pt idx="77">
                  <c:v>3.2949823078534717</c:v>
                </c:pt>
                <c:pt idx="78">
                  <c:v>3.1027581874010037</c:v>
                </c:pt>
                <c:pt idx="79">
                  <c:v>0</c:v>
                </c:pt>
                <c:pt idx="80">
                  <c:v>3.6655446409674299</c:v>
                </c:pt>
                <c:pt idx="81">
                  <c:v>3.2178573608120833</c:v>
                </c:pt>
                <c:pt idx="82">
                  <c:v>3.3550210649200349</c:v>
                </c:pt>
                <c:pt idx="83">
                  <c:v>3.8644672429266391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D-416E-8F7C-5B6448E3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816328"/>
        <c:axId val="2112819304"/>
      </c:lineChart>
      <c:catAx>
        <c:axId val="21128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19304"/>
        <c:crosses val="autoZero"/>
        <c:auto val="1"/>
        <c:lblAlgn val="ctr"/>
        <c:lblOffset val="100"/>
        <c:noMultiLvlLbl val="0"/>
      </c:catAx>
      <c:valAx>
        <c:axId val="2112819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28163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277091</xdr:colOff>
      <xdr:row>13</xdr:row>
      <xdr:rowOff>150091</xdr:rowOff>
    </xdr:from>
    <xdr:to>
      <xdr:col>24</xdr:col>
      <xdr:colOff>8467</xdr:colOff>
      <xdr:row>24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275164</xdr:colOff>
      <xdr:row>26</xdr:row>
      <xdr:rowOff>25401</xdr:rowOff>
    </xdr:from>
    <xdr:to>
      <xdr:col>24</xdr:col>
      <xdr:colOff>0</xdr:colOff>
      <xdr:row>38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84666</xdr:colOff>
      <xdr:row>9</xdr:row>
      <xdr:rowOff>194733</xdr:rowOff>
    </xdr:from>
    <xdr:to>
      <xdr:col>10</xdr:col>
      <xdr:colOff>855133</xdr:colOff>
      <xdr:row>10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4CE16751-9945-FF6B-EB31-DE447F4B8460}"/>
            </a:ext>
          </a:extLst>
        </xdr:cNvPr>
        <xdr:cNvSpPr/>
      </xdr:nvSpPr>
      <xdr:spPr>
        <a:xfrm>
          <a:off x="8170333" y="1617133"/>
          <a:ext cx="770467" cy="406400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277091</xdr:colOff>
      <xdr:row>13</xdr:row>
      <xdr:rowOff>150091</xdr:rowOff>
    </xdr:from>
    <xdr:to>
      <xdr:col>24</xdr:col>
      <xdr:colOff>8467</xdr:colOff>
      <xdr:row>24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0DCC-3931-423C-BA2D-F5DC7FAA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275164</xdr:colOff>
      <xdr:row>26</xdr:row>
      <xdr:rowOff>25401</xdr:rowOff>
    </xdr:from>
    <xdr:to>
      <xdr:col>24</xdr:col>
      <xdr:colOff>0</xdr:colOff>
      <xdr:row>38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23901-4453-458D-B8B8-3761A0CF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84666</xdr:colOff>
      <xdr:row>9</xdr:row>
      <xdr:rowOff>194733</xdr:rowOff>
    </xdr:from>
    <xdr:to>
      <xdr:col>10</xdr:col>
      <xdr:colOff>855133</xdr:colOff>
      <xdr:row>10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08320E1-93A8-42A2-9AE9-6A7DCA89C54E}"/>
            </a:ext>
          </a:extLst>
        </xdr:cNvPr>
        <xdr:cNvSpPr/>
      </xdr:nvSpPr>
      <xdr:spPr>
        <a:xfrm>
          <a:off x="8339666" y="2677583"/>
          <a:ext cx="770467" cy="395817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0.94222</cdr:x>
      <cdr:y>0.73124</cdr:y>
    </cdr:from>
    <cdr:to>
      <cdr:x>1</cdr:x>
      <cdr:y>0.85391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697576" y="1568046"/>
          <a:ext cx="533400" cy="2630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  <cdr:relSizeAnchor xmlns:cdr="http://schemas.openxmlformats.org/drawingml/2006/chartDrawing">
    <cdr:from>
      <cdr:x>1.08331E-7</cdr:x>
      <cdr:y>0</cdr:y>
    </cdr:from>
    <cdr:to>
      <cdr:x>0.08463</cdr:x>
      <cdr:y>0.11163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" y="0"/>
          <a:ext cx="781242" cy="2393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Inventory</a:t>
          </a:r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0.93024</cdr:x>
      <cdr:y>0.70348</cdr:y>
    </cdr:from>
    <cdr:to>
      <cdr:x>1</cdr:x>
      <cdr:y>0.80657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80969" y="1631978"/>
          <a:ext cx="643467" cy="23915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0.94222</cdr:x>
      <cdr:y>0.73124</cdr:y>
    </cdr:from>
    <cdr:to>
      <cdr:x>1</cdr:x>
      <cdr:y>0.85391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697576" y="1568046"/>
          <a:ext cx="533400" cy="2630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  <cdr:relSizeAnchor xmlns:cdr="http://schemas.openxmlformats.org/drawingml/2006/chartDrawing">
    <cdr:from>
      <cdr:x>1.08331E-7</cdr:x>
      <cdr:y>0</cdr:y>
    </cdr:from>
    <cdr:to>
      <cdr:x>0.08463</cdr:x>
      <cdr:y>0.11163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" y="0"/>
          <a:ext cx="781242" cy="2393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Inventory</a:t>
          </a:r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0.93024</cdr:x>
      <cdr:y>0.70348</cdr:y>
    </cdr:from>
    <cdr:to>
      <cdr:x>1</cdr:x>
      <cdr:y>0.80657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80969" y="1631978"/>
          <a:ext cx="643467" cy="23915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277091</xdr:colOff>
      <xdr:row>13</xdr:row>
      <xdr:rowOff>150091</xdr:rowOff>
    </xdr:from>
    <xdr:to>
      <xdr:col>24</xdr:col>
      <xdr:colOff>8467</xdr:colOff>
      <xdr:row>24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BBD48-042B-43FD-A795-930B2BED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275164</xdr:colOff>
      <xdr:row>26</xdr:row>
      <xdr:rowOff>25401</xdr:rowOff>
    </xdr:from>
    <xdr:to>
      <xdr:col>24</xdr:col>
      <xdr:colOff>0</xdr:colOff>
      <xdr:row>38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63306-117D-4CD1-B512-E420B7BE1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84666</xdr:colOff>
      <xdr:row>9</xdr:row>
      <xdr:rowOff>194733</xdr:rowOff>
    </xdr:from>
    <xdr:to>
      <xdr:col>10</xdr:col>
      <xdr:colOff>855133</xdr:colOff>
      <xdr:row>10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1A28BB0-7E92-4E29-8DEF-F218B7B45FDC}"/>
            </a:ext>
          </a:extLst>
        </xdr:cNvPr>
        <xdr:cNvSpPr/>
      </xdr:nvSpPr>
      <xdr:spPr>
        <a:xfrm>
          <a:off x="8339666" y="2677583"/>
          <a:ext cx="770467" cy="395817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0.94222</cdr:x>
      <cdr:y>0.73124</cdr:y>
    </cdr:from>
    <cdr:to>
      <cdr:x>1</cdr:x>
      <cdr:y>0.85391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697576" y="1568046"/>
          <a:ext cx="533400" cy="2630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  <cdr:relSizeAnchor xmlns:cdr="http://schemas.openxmlformats.org/drawingml/2006/chartDrawing">
    <cdr:from>
      <cdr:x>1.08331E-7</cdr:x>
      <cdr:y>0</cdr:y>
    </cdr:from>
    <cdr:to>
      <cdr:x>0.08463</cdr:x>
      <cdr:y>0.11163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" y="0"/>
          <a:ext cx="781242" cy="2393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Inventory</a:t>
          </a:r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0.93024</cdr:x>
      <cdr:y>0.70348</cdr:y>
    </cdr:from>
    <cdr:to>
      <cdr:x>1</cdr:x>
      <cdr:y>0.80657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80969" y="1631978"/>
          <a:ext cx="643467" cy="23915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277091</xdr:colOff>
      <xdr:row>13</xdr:row>
      <xdr:rowOff>150091</xdr:rowOff>
    </xdr:from>
    <xdr:to>
      <xdr:col>24</xdr:col>
      <xdr:colOff>8467</xdr:colOff>
      <xdr:row>24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9BDF1-650C-4CF9-9178-C9975DB1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275164</xdr:colOff>
      <xdr:row>26</xdr:row>
      <xdr:rowOff>25401</xdr:rowOff>
    </xdr:from>
    <xdr:to>
      <xdr:col>24</xdr:col>
      <xdr:colOff>0</xdr:colOff>
      <xdr:row>38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00F94-378A-4E53-8218-78CB8F19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84666</xdr:colOff>
      <xdr:row>9</xdr:row>
      <xdr:rowOff>194733</xdr:rowOff>
    </xdr:from>
    <xdr:to>
      <xdr:col>10</xdr:col>
      <xdr:colOff>855133</xdr:colOff>
      <xdr:row>10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B4D5E9D-0A31-4509-BA97-3380BC6ABF9C}"/>
            </a:ext>
          </a:extLst>
        </xdr:cNvPr>
        <xdr:cNvSpPr/>
      </xdr:nvSpPr>
      <xdr:spPr>
        <a:xfrm>
          <a:off x="8339666" y="2677583"/>
          <a:ext cx="770467" cy="395817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0.94222</cdr:x>
      <cdr:y>0.73124</cdr:y>
    </cdr:from>
    <cdr:to>
      <cdr:x>1</cdr:x>
      <cdr:y>0.85391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697576" y="1568046"/>
          <a:ext cx="533400" cy="2630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  <cdr:relSizeAnchor xmlns:cdr="http://schemas.openxmlformats.org/drawingml/2006/chartDrawing">
    <cdr:from>
      <cdr:x>1.08331E-7</cdr:x>
      <cdr:y>0</cdr:y>
    </cdr:from>
    <cdr:to>
      <cdr:x>0.08463</cdr:x>
      <cdr:y>0.11163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" y="0"/>
          <a:ext cx="781242" cy="2393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Inventory</a:t>
          </a:r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0.93024</cdr:x>
      <cdr:y>0.70348</cdr:y>
    </cdr:from>
    <cdr:to>
      <cdr:x>1</cdr:x>
      <cdr:y>0.80657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80969" y="1631978"/>
          <a:ext cx="643467" cy="23915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cap="none" spc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</a:rPr>
            <a:t>Day</a:t>
          </a:r>
          <a:endParaRPr lang="en-US" sz="1200" b="0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AB106"/>
  <sheetViews>
    <sheetView showGridLines="0" topLeftCell="A62" zoomScale="75" zoomScaleNormal="75" workbookViewId="0">
      <selection activeCell="C14" sqref="C14:C103"/>
    </sheetView>
  </sheetViews>
  <sheetFormatPr defaultColWidth="10.69140625" defaultRowHeight="15.5" x14ac:dyDescent="0.35"/>
  <cols>
    <col min="1" max="1" width="13.765625" style="1" customWidth="1"/>
    <col min="2" max="2" width="9.69140625" style="1" bestFit="1" customWidth="1"/>
    <col min="3" max="3" width="7.4609375" style="20" bestFit="1" customWidth="1"/>
    <col min="4" max="4" width="9.69140625" style="18" customWidth="1"/>
    <col min="5" max="5" width="9.15234375" style="1" customWidth="1"/>
    <col min="6" max="6" width="9.07421875" style="1" customWidth="1"/>
    <col min="7" max="7" width="9.921875" style="18" customWidth="1"/>
    <col min="8" max="8" width="10.23046875" style="18" customWidth="1"/>
    <col min="9" max="9" width="9.07421875" style="20" customWidth="1"/>
    <col min="10" max="10" width="11.921875" style="18" customWidth="1"/>
    <col min="11" max="11" width="10.84375" style="25" customWidth="1"/>
    <col min="12" max="12" width="10.3046875" style="18" customWidth="1"/>
    <col min="13" max="13" width="10" style="1" customWidth="1"/>
    <col min="14" max="14" width="9" style="1" customWidth="1"/>
    <col min="15" max="15" width="10.69140625" style="1"/>
    <col min="16" max="16" width="8.07421875" style="1" customWidth="1"/>
    <col min="17" max="17" width="11.3828125" style="1" customWidth="1"/>
    <col min="18" max="18" width="12.765625" style="1" customWidth="1"/>
    <col min="19" max="19" width="10.69140625" style="1"/>
    <col min="20" max="20" width="7.69140625" style="1" customWidth="1"/>
    <col min="21" max="21" width="7.4609375" style="1" customWidth="1"/>
    <col min="22" max="22" width="8.15234375" style="1" customWidth="1"/>
    <col min="23" max="23" width="7.4609375" style="1" customWidth="1"/>
    <col min="24" max="24" width="6" style="1" customWidth="1"/>
    <col min="25" max="25" width="7.53515625" style="13" bestFit="1" customWidth="1"/>
    <col min="26" max="27" width="10.69140625" style="4"/>
    <col min="28" max="16384" width="10.69140625" style="1"/>
  </cols>
  <sheetData>
    <row r="1" spans="1:28" ht="16" thickBot="1" x14ac:dyDescent="0.4">
      <c r="A1" s="127" t="s">
        <v>31</v>
      </c>
      <c r="B1" s="127"/>
      <c r="C1" s="127"/>
      <c r="D1" s="127"/>
    </row>
    <row r="2" spans="1:28" x14ac:dyDescent="0.35">
      <c r="A2" s="85"/>
      <c r="B2" s="86"/>
      <c r="C2" s="87"/>
      <c r="D2" s="88"/>
    </row>
    <row r="3" spans="1:28" ht="31.5" thickBot="1" x14ac:dyDescent="0.4">
      <c r="A3" s="96" t="s">
        <v>32</v>
      </c>
      <c r="B3" s="81" t="s">
        <v>33</v>
      </c>
      <c r="C3" s="81" t="s">
        <v>34</v>
      </c>
      <c r="D3" s="82" t="s">
        <v>36</v>
      </c>
    </row>
    <row r="4" spans="1:28" ht="16" thickBot="1" x14ac:dyDescent="0.4">
      <c r="A4" s="111"/>
      <c r="B4" s="111"/>
      <c r="C4" s="111"/>
      <c r="D4" s="111"/>
    </row>
    <row r="5" spans="1:28" ht="38" customHeight="1" thickBot="1" x14ac:dyDescent="0.4">
      <c r="A5" s="133" t="s">
        <v>20</v>
      </c>
      <c r="B5" s="133"/>
      <c r="C5" s="73"/>
      <c r="D5" s="134" t="s">
        <v>11</v>
      </c>
      <c r="E5" s="134"/>
      <c r="F5" s="134"/>
      <c r="G5" s="74"/>
      <c r="H5" s="128" t="s">
        <v>12</v>
      </c>
      <c r="I5" s="128"/>
      <c r="J5" s="128"/>
      <c r="K5" s="134" t="s">
        <v>36</v>
      </c>
      <c r="L5" s="134"/>
      <c r="M5" s="76"/>
      <c r="R5" s="3"/>
      <c r="S5" s="21"/>
    </row>
    <row r="6" spans="1:28" s="2" customFormat="1" ht="31" x14ac:dyDescent="0.35">
      <c r="A6" s="38" t="s">
        <v>22</v>
      </c>
      <c r="B6" s="94" t="s">
        <v>21</v>
      </c>
      <c r="C6" s="95"/>
      <c r="D6" s="29" t="s">
        <v>1</v>
      </c>
      <c r="E6" s="131" t="s">
        <v>19</v>
      </c>
      <c r="F6" s="132"/>
      <c r="G6" s="84"/>
      <c r="H6" s="78" t="s">
        <v>5</v>
      </c>
      <c r="I6" s="101" t="s">
        <v>2</v>
      </c>
      <c r="J6" s="28" t="s">
        <v>23</v>
      </c>
      <c r="K6" s="99" t="s">
        <v>25</v>
      </c>
      <c r="L6" s="79" t="s">
        <v>56</v>
      </c>
      <c r="M6" s="84"/>
      <c r="R6" s="84"/>
    </row>
    <row r="7" spans="1:28" ht="16" thickBot="1" x14ac:dyDescent="0.4">
      <c r="A7" s="39" t="s">
        <v>26</v>
      </c>
      <c r="B7" s="40">
        <f>28</f>
        <v>28</v>
      </c>
      <c r="C7" s="35"/>
      <c r="D7" s="122">
        <v>12.074681639641971</v>
      </c>
      <c r="E7" s="120">
        <v>17.436496984114022</v>
      </c>
      <c r="F7" s="121"/>
      <c r="G7" s="74"/>
      <c r="H7" s="80">
        <f>SUM(I14:I103)</f>
        <v>3</v>
      </c>
      <c r="I7" s="102">
        <f>AVERAGE(L14:L103)</f>
        <v>22.289999535223028</v>
      </c>
      <c r="J7" s="123">
        <f>AVERAGE(C14:C103)</f>
        <v>277.72138575132743</v>
      </c>
      <c r="K7" s="100">
        <f>SUM(M14:M103)</f>
        <v>0</v>
      </c>
      <c r="L7" s="109">
        <v>56</v>
      </c>
      <c r="M7" s="76"/>
      <c r="R7" s="76"/>
    </row>
    <row r="8" spans="1:28" x14ac:dyDescent="0.35">
      <c r="A8" s="39" t="s">
        <v>17</v>
      </c>
      <c r="B8" s="41">
        <v>7.0000000000000007E-2</v>
      </c>
      <c r="C8" s="35"/>
      <c r="D8" s="74"/>
      <c r="E8" s="76"/>
      <c r="F8" s="76"/>
      <c r="G8" s="74"/>
      <c r="H8" s="35"/>
      <c r="I8" s="35"/>
      <c r="J8" s="35"/>
      <c r="K8" s="75"/>
      <c r="L8" s="89"/>
      <c r="M8" s="90"/>
      <c r="N8" s="76"/>
      <c r="O8" s="76"/>
      <c r="P8" s="76"/>
      <c r="Q8" s="76"/>
      <c r="R8" s="76"/>
      <c r="U8" s="3"/>
      <c r="V8" s="3"/>
      <c r="W8" s="3"/>
    </row>
    <row r="9" spans="1:28" ht="16" thickBot="1" x14ac:dyDescent="0.4">
      <c r="A9" s="39" t="s">
        <v>57</v>
      </c>
      <c r="B9" s="41">
        <v>10</v>
      </c>
      <c r="C9" s="35"/>
      <c r="D9" s="127" t="s">
        <v>27</v>
      </c>
      <c r="E9" s="127"/>
      <c r="F9" s="127"/>
      <c r="G9" s="74"/>
      <c r="H9" s="35"/>
      <c r="I9" s="35"/>
      <c r="J9" s="35"/>
      <c r="K9" s="75"/>
      <c r="L9" s="72"/>
      <c r="M9" s="90"/>
      <c r="N9" s="89"/>
      <c r="O9" s="89"/>
      <c r="P9" s="76"/>
      <c r="Q9" s="76"/>
      <c r="R9" s="76"/>
      <c r="U9" s="3"/>
      <c r="V9" s="3"/>
      <c r="W9" s="3"/>
    </row>
    <row r="10" spans="1:28" ht="46.5" x14ac:dyDescent="0.35">
      <c r="A10" s="39" t="s">
        <v>40</v>
      </c>
      <c r="B10" s="103">
        <f>COUNT(B14:B103)</f>
        <v>90</v>
      </c>
      <c r="C10" s="35"/>
      <c r="D10" s="29" t="s">
        <v>28</v>
      </c>
      <c r="E10" s="27" t="s">
        <v>29</v>
      </c>
      <c r="F10" s="28" t="s">
        <v>30</v>
      </c>
      <c r="G10" s="74"/>
      <c r="H10" s="29" t="s">
        <v>37</v>
      </c>
      <c r="I10" s="27" t="s">
        <v>39</v>
      </c>
      <c r="J10" s="28" t="s">
        <v>38</v>
      </c>
      <c r="K10" s="130"/>
      <c r="L10" s="77" t="s">
        <v>0</v>
      </c>
      <c r="M10" s="76"/>
      <c r="N10" s="76"/>
      <c r="O10" s="76"/>
      <c r="P10" s="90"/>
      <c r="Q10" s="74"/>
      <c r="R10" s="76"/>
      <c r="T10" s="3"/>
      <c r="U10" s="3"/>
      <c r="V10" s="3"/>
      <c r="W10" s="3"/>
      <c r="Y10" s="14"/>
    </row>
    <row r="11" spans="1:28" ht="31.5" thickBot="1" x14ac:dyDescent="0.4">
      <c r="A11" s="42" t="s">
        <v>18</v>
      </c>
      <c r="B11" s="104">
        <f>SUM(D14:D103)</f>
        <v>80.468496913272304</v>
      </c>
      <c r="C11" s="35"/>
      <c r="D11" s="91">
        <f>ROUNDUP(SQRT(2*SUM(D14:D103)*B9/(B8*J7)),2)</f>
        <v>9.1</v>
      </c>
      <c r="E11" s="92">
        <f>MAX(D14:D103)*5</f>
        <v>20.450344379079176</v>
      </c>
      <c r="F11" s="37">
        <f>E11+ROUNDUP(D11,2)</f>
        <v>29.550344379079178</v>
      </c>
      <c r="G11" s="74"/>
      <c r="H11" s="126">
        <f>I7*J7*B8</f>
        <v>433.3286691523009</v>
      </c>
      <c r="I11" s="92">
        <f>H7*B9</f>
        <v>30</v>
      </c>
      <c r="J11" s="37">
        <f>SUMPRODUCT(C14:C103,D14:D103)</f>
        <v>22855.355204401832</v>
      </c>
      <c r="K11" s="130"/>
      <c r="L11" s="83">
        <f>H11+I11+J11</f>
        <v>23318.683873554135</v>
      </c>
      <c r="M11" s="76"/>
      <c r="N11" s="76"/>
      <c r="O11" s="76"/>
      <c r="P11" s="90"/>
      <c r="Q11" s="76"/>
      <c r="R11" s="76"/>
      <c r="T11" s="3"/>
      <c r="U11" s="3"/>
      <c r="V11" s="3"/>
      <c r="W11" s="3"/>
      <c r="Y11" s="14"/>
    </row>
    <row r="12" spans="1:28" s="2" customFormat="1" ht="16" thickBot="1" x14ac:dyDescent="0.4">
      <c r="C12" s="129"/>
      <c r="D12" s="129"/>
      <c r="E12" s="31"/>
      <c r="F12" s="31"/>
      <c r="G12" s="31"/>
      <c r="H12" s="33"/>
      <c r="I12" s="36"/>
      <c r="J12" s="33"/>
      <c r="K12" s="33"/>
      <c r="L12" s="31"/>
      <c r="M12" s="34"/>
      <c r="N12" s="9"/>
      <c r="O12" s="9"/>
      <c r="P12" s="9"/>
      <c r="Q12" s="9"/>
      <c r="R12" s="9"/>
      <c r="S12" s="9"/>
      <c r="T12" s="9"/>
      <c r="U12" s="9"/>
      <c r="V12" s="9"/>
      <c r="W12" s="9"/>
      <c r="Y12" s="32"/>
      <c r="Z12" s="12"/>
      <c r="AA12" s="12"/>
    </row>
    <row r="13" spans="1:28" s="71" customFormat="1" ht="30" customHeight="1" thickBot="1" x14ac:dyDescent="0.4">
      <c r="A13" s="50" t="s">
        <v>58</v>
      </c>
      <c r="B13" s="48" t="s">
        <v>4</v>
      </c>
      <c r="C13" s="105" t="s">
        <v>24</v>
      </c>
      <c r="D13" s="105" t="s">
        <v>3</v>
      </c>
      <c r="E13" s="48" t="s">
        <v>14</v>
      </c>
      <c r="F13" s="48" t="s">
        <v>13</v>
      </c>
      <c r="G13" s="48" t="s">
        <v>35</v>
      </c>
      <c r="H13" s="48" t="s">
        <v>15</v>
      </c>
      <c r="I13" s="106" t="s">
        <v>10</v>
      </c>
      <c r="J13" s="107" t="s">
        <v>9</v>
      </c>
      <c r="K13" s="107" t="s">
        <v>8</v>
      </c>
      <c r="L13" s="110" t="s">
        <v>6</v>
      </c>
      <c r="M13" s="49" t="s">
        <v>7</v>
      </c>
      <c r="N13" s="108"/>
      <c r="O13" s="48" t="s">
        <v>16</v>
      </c>
      <c r="P13" s="48"/>
      <c r="Q13" s="48"/>
      <c r="R13" s="48"/>
      <c r="S13" s="48"/>
      <c r="T13" s="48"/>
      <c r="U13" s="48"/>
      <c r="V13" s="48"/>
      <c r="W13" s="48"/>
      <c r="X13" s="49"/>
      <c r="Z13" s="30"/>
    </row>
    <row r="14" spans="1:28" x14ac:dyDescent="0.35">
      <c r="A14" s="116">
        <v>1</v>
      </c>
      <c r="B14" s="6">
        <v>43465</v>
      </c>
      <c r="C14" s="97">
        <v>260.26</v>
      </c>
      <c r="D14" s="5">
        <v>3.9429584089189533</v>
      </c>
      <c r="E14" s="4">
        <f t="shared" ref="E14:E45" si="0">WEEKDAY(B14,2)</f>
        <v>7</v>
      </c>
      <c r="F14" s="8">
        <f>IF(OR(E14=1,E14=5),1,0)</f>
        <v>0</v>
      </c>
      <c r="G14" s="23">
        <f>D7</f>
        <v>12.074681639641971</v>
      </c>
      <c r="H14" s="5">
        <f>G14+SUM(J12:J13)</f>
        <v>12.074681639641971</v>
      </c>
      <c r="I14" s="19">
        <f t="shared" ref="I14:I45" si="1">IF(AND(H14&lt;=$D$7,F14=1),1,0)</f>
        <v>0</v>
      </c>
      <c r="J14" s="5">
        <f t="shared" ref="J14:J45" si="2">IF(I14=1,CEILING(($E$7-H14)/$B$7,1)*$B$7,0)</f>
        <v>0</v>
      </c>
      <c r="K14" s="24">
        <f>IF(F14=1,SUM(J8:J13),0)</f>
        <v>0</v>
      </c>
      <c r="L14" s="24">
        <f>G14+K14-D14</f>
        <v>8.1317232307230185</v>
      </c>
      <c r="M14" s="7">
        <f t="shared" ref="M14:M45" si="3">IF(AND(L14&lt;0,D14&gt;0),ROUNDUP(L14/($B$11/$B$10),0)*(-1),0)</f>
        <v>0</v>
      </c>
      <c r="N14" s="3"/>
      <c r="O14" s="3"/>
      <c r="P14" s="3"/>
      <c r="Q14" s="3"/>
      <c r="R14" s="3"/>
      <c r="S14" s="3"/>
      <c r="T14" s="3"/>
      <c r="U14" s="3"/>
      <c r="V14" s="3"/>
      <c r="W14" s="15"/>
      <c r="Y14" s="1"/>
      <c r="Z14" s="14"/>
      <c r="AB14" s="4"/>
    </row>
    <row r="15" spans="1:28" x14ac:dyDescent="0.35">
      <c r="A15" s="116">
        <v>2</v>
      </c>
      <c r="B15" s="70">
        <v>43466</v>
      </c>
      <c r="C15" s="98">
        <v>260.26</v>
      </c>
      <c r="D15" s="5">
        <v>3.2708311099909633</v>
      </c>
      <c r="E15" s="4">
        <f t="shared" si="0"/>
        <v>1</v>
      </c>
      <c r="F15" s="4">
        <f t="shared" ref="F15:F78" si="4">IF(OR(E15=1,E15=5),1,0)</f>
        <v>1</v>
      </c>
      <c r="G15" s="5">
        <f>L14</f>
        <v>8.1317232307230185</v>
      </c>
      <c r="H15" s="5">
        <f>G15+SUM(J12:J14)</f>
        <v>8.1317232307230185</v>
      </c>
      <c r="I15" s="19">
        <f t="shared" si="1"/>
        <v>1</v>
      </c>
      <c r="J15" s="5">
        <f t="shared" si="2"/>
        <v>28</v>
      </c>
      <c r="K15" s="5">
        <f>IF(F15=1,SUM(J12:J14),0)</f>
        <v>0</v>
      </c>
      <c r="L15" s="5">
        <f>G15+K15-D15</f>
        <v>4.8608921207320552</v>
      </c>
      <c r="M15" s="7">
        <f t="shared" si="3"/>
        <v>0</v>
      </c>
      <c r="N15" s="3"/>
      <c r="O15" s="3"/>
      <c r="P15" s="3"/>
      <c r="Q15" s="3"/>
      <c r="R15" s="3"/>
      <c r="S15" s="3"/>
      <c r="T15" s="3"/>
      <c r="U15" s="3"/>
      <c r="V15" s="3"/>
      <c r="W15" s="4"/>
      <c r="Y15" s="1"/>
      <c r="Z15" s="93"/>
      <c r="AB15" s="4"/>
    </row>
    <row r="16" spans="1:28" x14ac:dyDescent="0.35">
      <c r="A16" s="116">
        <v>3</v>
      </c>
      <c r="B16" s="70">
        <v>43467</v>
      </c>
      <c r="C16" s="98">
        <v>260.26</v>
      </c>
      <c r="D16" s="5">
        <v>3.3995318288740313</v>
      </c>
      <c r="E16" s="4">
        <f t="shared" si="0"/>
        <v>2</v>
      </c>
      <c r="F16" s="4">
        <f t="shared" si="4"/>
        <v>0</v>
      </c>
      <c r="G16" s="5">
        <f>L15</f>
        <v>4.8608921207320552</v>
      </c>
      <c r="H16" s="5">
        <f>G16+SUM(J13:J15)</f>
        <v>32.860892120732053</v>
      </c>
      <c r="I16" s="19">
        <f t="shared" si="1"/>
        <v>0</v>
      </c>
      <c r="J16" s="5">
        <f t="shared" si="2"/>
        <v>0</v>
      </c>
      <c r="K16" s="5">
        <f>IF(F16=1,SUM(J12:J15),0)</f>
        <v>0</v>
      </c>
      <c r="L16" s="5">
        <f t="shared" ref="L16:L79" si="5">G16+K16-D16</f>
        <v>1.461360291858024</v>
      </c>
      <c r="M16" s="7">
        <f t="shared" si="3"/>
        <v>0</v>
      </c>
      <c r="N16" s="3"/>
      <c r="O16" s="3"/>
      <c r="P16" s="3"/>
      <c r="Q16" s="3"/>
      <c r="R16" s="3"/>
      <c r="S16" s="3"/>
      <c r="T16" s="3"/>
      <c r="U16" s="16"/>
      <c r="V16" s="10"/>
      <c r="W16" s="4"/>
      <c r="Y16" s="1"/>
      <c r="Z16" s="17"/>
      <c r="AB16" s="4"/>
    </row>
    <row r="17" spans="1:28" x14ac:dyDescent="0.35">
      <c r="A17" s="116">
        <v>4</v>
      </c>
      <c r="B17" s="70">
        <v>43468</v>
      </c>
      <c r="C17" s="98">
        <v>260.26</v>
      </c>
      <c r="D17" s="5">
        <v>0</v>
      </c>
      <c r="E17" s="4">
        <f t="shared" si="0"/>
        <v>3</v>
      </c>
      <c r="F17" s="4">
        <f t="shared" si="4"/>
        <v>0</v>
      </c>
      <c r="G17" s="5">
        <f t="shared" ref="G17:G79" si="6">L16</f>
        <v>1.461360291858024</v>
      </c>
      <c r="H17" s="5">
        <f>G17+SUM(J13:J16)</f>
        <v>29.461360291858025</v>
      </c>
      <c r="I17" s="19">
        <f t="shared" si="1"/>
        <v>0</v>
      </c>
      <c r="J17" s="5">
        <f t="shared" si="2"/>
        <v>0</v>
      </c>
      <c r="K17" s="5">
        <f>IF(F17=1,SUM(J12:J16),0)</f>
        <v>0</v>
      </c>
      <c r="L17" s="5">
        <f t="shared" si="5"/>
        <v>1.461360291858024</v>
      </c>
      <c r="M17" s="7">
        <f t="shared" si="3"/>
        <v>0</v>
      </c>
      <c r="N17" s="3"/>
      <c r="O17" s="3"/>
      <c r="P17" s="3"/>
      <c r="Q17" s="3"/>
      <c r="R17" s="3"/>
      <c r="S17" s="3"/>
      <c r="T17" s="3"/>
      <c r="U17" s="16"/>
      <c r="V17" s="11"/>
      <c r="W17" s="12"/>
      <c r="Y17" s="1"/>
      <c r="Z17" s="17"/>
      <c r="AB17" s="4"/>
    </row>
    <row r="18" spans="1:28" x14ac:dyDescent="0.35">
      <c r="A18" s="116">
        <v>5</v>
      </c>
      <c r="B18" s="70">
        <v>43469</v>
      </c>
      <c r="C18" s="98">
        <v>260.26</v>
      </c>
      <c r="D18" s="5">
        <v>0</v>
      </c>
      <c r="E18" s="4">
        <f t="shared" si="0"/>
        <v>4</v>
      </c>
      <c r="F18" s="4">
        <f t="shared" si="4"/>
        <v>0</v>
      </c>
      <c r="G18" s="5">
        <f t="shared" si="6"/>
        <v>1.461360291858024</v>
      </c>
      <c r="H18" s="5">
        <f t="shared" ref="H18:H81" si="7">G18+SUM(J14:J17)</f>
        <v>29.461360291858025</v>
      </c>
      <c r="I18" s="19">
        <f t="shared" si="1"/>
        <v>0</v>
      </c>
      <c r="J18" s="5">
        <f t="shared" si="2"/>
        <v>0</v>
      </c>
      <c r="K18" s="5">
        <f t="shared" ref="K18:K49" si="8">IF(F18=1,SUM(J13:J17),0)</f>
        <v>0</v>
      </c>
      <c r="L18" s="5">
        <f>G18+K18-D18</f>
        <v>1.461360291858024</v>
      </c>
      <c r="M18" s="7">
        <f t="shared" si="3"/>
        <v>0</v>
      </c>
      <c r="N18" s="3"/>
      <c r="O18" s="3"/>
      <c r="P18" s="3"/>
      <c r="Q18" s="3"/>
      <c r="R18" s="3"/>
      <c r="S18" s="3"/>
      <c r="T18" s="3"/>
      <c r="U18" s="16"/>
      <c r="V18" s="10"/>
      <c r="W18" s="4"/>
      <c r="Y18" s="1"/>
      <c r="Z18" s="17"/>
      <c r="AB18" s="4"/>
    </row>
    <row r="19" spans="1:28" x14ac:dyDescent="0.35">
      <c r="A19" s="116">
        <v>6</v>
      </c>
      <c r="B19" s="70">
        <v>43470</v>
      </c>
      <c r="C19" s="98">
        <v>260.26</v>
      </c>
      <c r="D19" s="5">
        <v>0</v>
      </c>
      <c r="E19" s="4">
        <f t="shared" si="0"/>
        <v>5</v>
      </c>
      <c r="F19" s="4">
        <f t="shared" si="4"/>
        <v>1</v>
      </c>
      <c r="G19" s="5">
        <f t="shared" si="6"/>
        <v>1.461360291858024</v>
      </c>
      <c r="H19" s="5">
        <f t="shared" si="7"/>
        <v>29.461360291858025</v>
      </c>
      <c r="I19" s="19">
        <f t="shared" si="1"/>
        <v>0</v>
      </c>
      <c r="J19" s="5">
        <f t="shared" si="2"/>
        <v>0</v>
      </c>
      <c r="K19" s="5">
        <f t="shared" si="8"/>
        <v>28</v>
      </c>
      <c r="L19" s="5">
        <f t="shared" si="5"/>
        <v>29.461360291858025</v>
      </c>
      <c r="M19" s="7">
        <f t="shared" si="3"/>
        <v>0</v>
      </c>
      <c r="N19" s="3"/>
      <c r="O19" s="3"/>
      <c r="P19" s="3"/>
      <c r="Q19" s="3"/>
      <c r="R19" s="3"/>
      <c r="S19" s="3"/>
      <c r="T19" s="3"/>
      <c r="U19" s="16"/>
      <c r="V19" s="10"/>
      <c r="W19" s="4"/>
      <c r="Y19" s="1"/>
      <c r="Z19" s="17"/>
      <c r="AB19" s="4"/>
    </row>
    <row r="20" spans="1:28" x14ac:dyDescent="0.35">
      <c r="A20" s="116">
        <v>7</v>
      </c>
      <c r="B20" s="70">
        <v>43471</v>
      </c>
      <c r="C20" s="98">
        <v>260.26</v>
      </c>
      <c r="D20" s="5">
        <v>0</v>
      </c>
      <c r="E20" s="4">
        <f t="shared" si="0"/>
        <v>6</v>
      </c>
      <c r="F20" s="4">
        <f t="shared" si="4"/>
        <v>0</v>
      </c>
      <c r="G20" s="5">
        <f t="shared" si="6"/>
        <v>29.461360291858025</v>
      </c>
      <c r="H20" s="5">
        <f t="shared" si="7"/>
        <v>29.461360291858025</v>
      </c>
      <c r="I20" s="19">
        <f t="shared" si="1"/>
        <v>0</v>
      </c>
      <c r="J20" s="5">
        <f t="shared" si="2"/>
        <v>0</v>
      </c>
      <c r="K20" s="5">
        <f t="shared" si="8"/>
        <v>0</v>
      </c>
      <c r="L20" s="5">
        <f t="shared" si="5"/>
        <v>29.461360291858025</v>
      </c>
      <c r="M20" s="7">
        <f t="shared" si="3"/>
        <v>0</v>
      </c>
      <c r="N20" s="3"/>
      <c r="O20" s="3"/>
      <c r="P20" s="3"/>
      <c r="Q20" s="3"/>
      <c r="R20" s="3"/>
      <c r="S20" s="3"/>
      <c r="T20" s="3"/>
      <c r="U20" s="16"/>
      <c r="V20" s="10"/>
      <c r="W20" s="4"/>
      <c r="Y20" s="1"/>
      <c r="Z20" s="17"/>
      <c r="AB20" s="4"/>
    </row>
    <row r="21" spans="1:28" x14ac:dyDescent="0.35">
      <c r="A21" s="116">
        <v>8</v>
      </c>
      <c r="B21" s="70">
        <v>43472</v>
      </c>
      <c r="C21" s="98">
        <v>260.26</v>
      </c>
      <c r="D21" s="5">
        <v>0</v>
      </c>
      <c r="E21" s="4">
        <f t="shared" si="0"/>
        <v>7</v>
      </c>
      <c r="F21" s="4">
        <f t="shared" si="4"/>
        <v>0</v>
      </c>
      <c r="G21" s="5">
        <f t="shared" si="6"/>
        <v>29.461360291858025</v>
      </c>
      <c r="H21" s="5">
        <f t="shared" si="7"/>
        <v>29.461360291858025</v>
      </c>
      <c r="I21" s="19">
        <f t="shared" si="1"/>
        <v>0</v>
      </c>
      <c r="J21" s="5">
        <f t="shared" si="2"/>
        <v>0</v>
      </c>
      <c r="K21" s="5">
        <f t="shared" si="8"/>
        <v>0</v>
      </c>
      <c r="L21" s="5">
        <f t="shared" si="5"/>
        <v>29.461360291858025</v>
      </c>
      <c r="M21" s="7">
        <f t="shared" si="3"/>
        <v>0</v>
      </c>
      <c r="N21" s="3"/>
      <c r="O21" s="3"/>
      <c r="P21" s="3"/>
      <c r="Q21" s="3"/>
      <c r="R21" s="3"/>
      <c r="S21" s="3"/>
      <c r="T21" s="3"/>
      <c r="U21" s="16"/>
      <c r="V21" s="10"/>
      <c r="W21" s="4"/>
      <c r="Y21" s="1"/>
      <c r="Z21" s="17"/>
      <c r="AB21" s="4"/>
    </row>
    <row r="22" spans="1:28" x14ac:dyDescent="0.35">
      <c r="A22" s="116">
        <v>9</v>
      </c>
      <c r="B22" s="70">
        <v>43473</v>
      </c>
      <c r="C22" s="98">
        <v>260.26</v>
      </c>
      <c r="D22" s="5">
        <v>0</v>
      </c>
      <c r="E22" s="4">
        <f t="shared" si="0"/>
        <v>1</v>
      </c>
      <c r="F22" s="4">
        <f t="shared" si="4"/>
        <v>1</v>
      </c>
      <c r="G22" s="5">
        <f t="shared" si="6"/>
        <v>29.461360291858025</v>
      </c>
      <c r="H22" s="5">
        <f t="shared" si="7"/>
        <v>29.461360291858025</v>
      </c>
      <c r="I22" s="19">
        <f t="shared" si="1"/>
        <v>0</v>
      </c>
      <c r="J22" s="5">
        <f t="shared" si="2"/>
        <v>0</v>
      </c>
      <c r="K22" s="5">
        <f t="shared" si="8"/>
        <v>0</v>
      </c>
      <c r="L22" s="5">
        <f t="shared" si="5"/>
        <v>29.461360291858025</v>
      </c>
      <c r="M22" s="7">
        <f t="shared" si="3"/>
        <v>0</v>
      </c>
      <c r="N22" s="3"/>
      <c r="O22" s="3"/>
      <c r="P22" s="3"/>
      <c r="Q22" s="3"/>
      <c r="R22" s="3"/>
      <c r="S22" s="3"/>
      <c r="T22" s="3"/>
      <c r="U22" s="16"/>
      <c r="V22" s="10"/>
      <c r="W22" s="4"/>
      <c r="Y22" s="1"/>
      <c r="Z22" s="17"/>
      <c r="AB22" s="4"/>
    </row>
    <row r="23" spans="1:28" x14ac:dyDescent="0.35">
      <c r="A23" s="116">
        <v>10</v>
      </c>
      <c r="B23" s="70">
        <v>43474</v>
      </c>
      <c r="C23" s="98">
        <v>260.26</v>
      </c>
      <c r="D23" s="5">
        <v>0</v>
      </c>
      <c r="E23" s="4">
        <f t="shared" si="0"/>
        <v>2</v>
      </c>
      <c r="F23" s="4">
        <f t="shared" si="4"/>
        <v>0</v>
      </c>
      <c r="G23" s="5">
        <f t="shared" si="6"/>
        <v>29.461360291858025</v>
      </c>
      <c r="H23" s="5">
        <f t="shared" si="7"/>
        <v>29.461360291858025</v>
      </c>
      <c r="I23" s="19">
        <f t="shared" si="1"/>
        <v>0</v>
      </c>
      <c r="J23" s="5">
        <f t="shared" si="2"/>
        <v>0</v>
      </c>
      <c r="K23" s="5">
        <f t="shared" si="8"/>
        <v>0</v>
      </c>
      <c r="L23" s="5">
        <f t="shared" si="5"/>
        <v>29.461360291858025</v>
      </c>
      <c r="M23" s="7">
        <f t="shared" si="3"/>
        <v>0</v>
      </c>
      <c r="N23" s="3"/>
      <c r="O23" s="3"/>
      <c r="P23" s="3"/>
      <c r="Q23" s="3"/>
      <c r="R23" s="3"/>
      <c r="S23" s="3"/>
      <c r="T23" s="3"/>
      <c r="U23" s="16"/>
      <c r="V23" s="10"/>
      <c r="W23" s="4"/>
      <c r="Y23" s="1"/>
      <c r="Z23" s="17"/>
      <c r="AB23" s="4"/>
    </row>
    <row r="24" spans="1:28" x14ac:dyDescent="0.35">
      <c r="A24" s="116">
        <v>11</v>
      </c>
      <c r="B24" s="70">
        <v>43475</v>
      </c>
      <c r="C24" s="98">
        <v>260.26</v>
      </c>
      <c r="D24" s="5">
        <v>0</v>
      </c>
      <c r="E24" s="4">
        <f t="shared" si="0"/>
        <v>3</v>
      </c>
      <c r="F24" s="4">
        <f t="shared" si="4"/>
        <v>0</v>
      </c>
      <c r="G24" s="5">
        <f t="shared" si="6"/>
        <v>29.461360291858025</v>
      </c>
      <c r="H24" s="5">
        <f t="shared" si="7"/>
        <v>29.461360291858025</v>
      </c>
      <c r="I24" s="19">
        <f t="shared" si="1"/>
        <v>0</v>
      </c>
      <c r="J24" s="5">
        <f t="shared" si="2"/>
        <v>0</v>
      </c>
      <c r="K24" s="5">
        <f t="shared" si="8"/>
        <v>0</v>
      </c>
      <c r="L24" s="5">
        <f t="shared" si="5"/>
        <v>29.461360291858025</v>
      </c>
      <c r="M24" s="7">
        <f t="shared" si="3"/>
        <v>0</v>
      </c>
      <c r="N24" s="3"/>
      <c r="O24" s="3"/>
      <c r="P24" s="3"/>
      <c r="Q24" s="3"/>
      <c r="R24" s="3"/>
      <c r="S24" s="3"/>
      <c r="T24" s="3"/>
      <c r="U24" s="16"/>
      <c r="V24" s="10"/>
      <c r="W24" s="4"/>
      <c r="Y24" s="1"/>
      <c r="Z24" s="17"/>
      <c r="AB24" s="4"/>
    </row>
    <row r="25" spans="1:28" x14ac:dyDescent="0.35">
      <c r="A25" s="116">
        <v>12</v>
      </c>
      <c r="B25" s="70">
        <v>43476</v>
      </c>
      <c r="C25" s="98">
        <v>260.26</v>
      </c>
      <c r="D25" s="5">
        <v>0</v>
      </c>
      <c r="E25" s="4">
        <f t="shared" si="0"/>
        <v>4</v>
      </c>
      <c r="F25" s="4">
        <f t="shared" si="4"/>
        <v>0</v>
      </c>
      <c r="G25" s="5">
        <f t="shared" si="6"/>
        <v>29.461360291858025</v>
      </c>
      <c r="H25" s="5">
        <f t="shared" si="7"/>
        <v>29.461360291858025</v>
      </c>
      <c r="I25" s="19">
        <f t="shared" si="1"/>
        <v>0</v>
      </c>
      <c r="J25" s="5">
        <f t="shared" si="2"/>
        <v>0</v>
      </c>
      <c r="K25" s="5">
        <f t="shared" si="8"/>
        <v>0</v>
      </c>
      <c r="L25" s="5">
        <f t="shared" si="5"/>
        <v>29.461360291858025</v>
      </c>
      <c r="M25" s="7">
        <f t="shared" si="3"/>
        <v>0</v>
      </c>
      <c r="N25" s="3"/>
      <c r="O25" s="3"/>
      <c r="P25" s="3"/>
      <c r="Q25" s="3"/>
      <c r="R25" s="3"/>
      <c r="S25" s="3"/>
      <c r="T25" s="3"/>
      <c r="U25" s="16"/>
      <c r="V25" s="10"/>
      <c r="W25" s="4"/>
      <c r="Y25" s="1"/>
      <c r="Z25" s="17"/>
      <c r="AB25" s="4"/>
    </row>
    <row r="26" spans="1:28" x14ac:dyDescent="0.35">
      <c r="A26" s="116">
        <v>13</v>
      </c>
      <c r="B26" s="70">
        <v>43477</v>
      </c>
      <c r="C26" s="98">
        <v>260.26</v>
      </c>
      <c r="D26" s="5">
        <v>0</v>
      </c>
      <c r="E26" s="4">
        <f t="shared" si="0"/>
        <v>5</v>
      </c>
      <c r="F26" s="4">
        <f t="shared" si="4"/>
        <v>1</v>
      </c>
      <c r="G26" s="5">
        <f t="shared" si="6"/>
        <v>29.461360291858025</v>
      </c>
      <c r="H26" s="5">
        <f t="shared" si="7"/>
        <v>29.461360291858025</v>
      </c>
      <c r="I26" s="19">
        <f t="shared" si="1"/>
        <v>0</v>
      </c>
      <c r="J26" s="5">
        <f t="shared" si="2"/>
        <v>0</v>
      </c>
      <c r="K26" s="5">
        <f t="shared" si="8"/>
        <v>0</v>
      </c>
      <c r="L26" s="5">
        <f t="shared" si="5"/>
        <v>29.461360291858025</v>
      </c>
      <c r="M26" s="7">
        <f t="shared" si="3"/>
        <v>0</v>
      </c>
      <c r="N26" s="3"/>
      <c r="O26" s="3"/>
      <c r="P26" s="3"/>
      <c r="Q26" s="3"/>
      <c r="R26" s="3"/>
      <c r="S26" s="3"/>
      <c r="T26" s="3"/>
      <c r="U26" s="16"/>
      <c r="V26" s="10"/>
      <c r="W26" s="4"/>
      <c r="Y26" s="1"/>
      <c r="Z26" s="17"/>
      <c r="AB26" s="4"/>
    </row>
    <row r="27" spans="1:28" x14ac:dyDescent="0.35">
      <c r="A27" s="116">
        <v>14</v>
      </c>
      <c r="B27" s="70">
        <v>43478</v>
      </c>
      <c r="C27" s="98">
        <v>260.26</v>
      </c>
      <c r="D27" s="5">
        <v>0</v>
      </c>
      <c r="E27" s="4">
        <f t="shared" si="0"/>
        <v>6</v>
      </c>
      <c r="F27" s="4">
        <f t="shared" si="4"/>
        <v>0</v>
      </c>
      <c r="G27" s="5">
        <f t="shared" si="6"/>
        <v>29.461360291858025</v>
      </c>
      <c r="H27" s="5">
        <f t="shared" si="7"/>
        <v>29.461360291858025</v>
      </c>
      <c r="I27" s="19">
        <f t="shared" si="1"/>
        <v>0</v>
      </c>
      <c r="J27" s="5">
        <f t="shared" si="2"/>
        <v>0</v>
      </c>
      <c r="K27" s="5">
        <f t="shared" si="8"/>
        <v>0</v>
      </c>
      <c r="L27" s="5">
        <f t="shared" si="5"/>
        <v>29.461360291858025</v>
      </c>
      <c r="M27" s="7">
        <f t="shared" si="3"/>
        <v>0</v>
      </c>
      <c r="N27" s="3"/>
      <c r="O27" s="3"/>
      <c r="P27" s="3"/>
      <c r="Q27" s="3"/>
      <c r="R27" s="3"/>
      <c r="S27" s="3"/>
      <c r="T27" s="3"/>
      <c r="U27" s="16"/>
      <c r="V27" s="10"/>
      <c r="W27" s="4"/>
      <c r="Y27" s="1"/>
      <c r="Z27" s="17"/>
      <c r="AB27" s="4"/>
    </row>
    <row r="28" spans="1:28" x14ac:dyDescent="0.35">
      <c r="A28" s="116">
        <v>15</v>
      </c>
      <c r="B28" s="70">
        <v>43479</v>
      </c>
      <c r="C28" s="98">
        <v>260.26</v>
      </c>
      <c r="D28" s="5">
        <v>0</v>
      </c>
      <c r="E28" s="4">
        <f t="shared" si="0"/>
        <v>7</v>
      </c>
      <c r="F28" s="4">
        <f t="shared" si="4"/>
        <v>0</v>
      </c>
      <c r="G28" s="5">
        <f t="shared" si="6"/>
        <v>29.461360291858025</v>
      </c>
      <c r="H28" s="5">
        <f t="shared" si="7"/>
        <v>29.461360291858025</v>
      </c>
      <c r="I28" s="19">
        <f t="shared" si="1"/>
        <v>0</v>
      </c>
      <c r="J28" s="5">
        <f t="shared" si="2"/>
        <v>0</v>
      </c>
      <c r="K28" s="5">
        <f t="shared" si="8"/>
        <v>0</v>
      </c>
      <c r="L28" s="5">
        <f t="shared" si="5"/>
        <v>29.461360291858025</v>
      </c>
      <c r="M28" s="7">
        <f t="shared" si="3"/>
        <v>0</v>
      </c>
      <c r="N28" s="3"/>
      <c r="O28" s="3"/>
      <c r="P28" s="3"/>
      <c r="Q28" s="3"/>
      <c r="R28" s="3"/>
      <c r="S28" s="3"/>
      <c r="T28" s="3"/>
      <c r="U28" s="16"/>
      <c r="V28" s="10"/>
      <c r="W28" s="4"/>
      <c r="Y28" s="1"/>
      <c r="Z28" s="17"/>
      <c r="AB28" s="4"/>
    </row>
    <row r="29" spans="1:28" x14ac:dyDescent="0.35">
      <c r="A29" s="116">
        <v>16</v>
      </c>
      <c r="B29" s="70">
        <v>43480</v>
      </c>
      <c r="C29" s="98">
        <v>260.26</v>
      </c>
      <c r="D29" s="5">
        <v>0</v>
      </c>
      <c r="E29" s="4">
        <f t="shared" si="0"/>
        <v>1</v>
      </c>
      <c r="F29" s="4">
        <f t="shared" si="4"/>
        <v>1</v>
      </c>
      <c r="G29" s="5">
        <f t="shared" si="6"/>
        <v>29.461360291858025</v>
      </c>
      <c r="H29" s="5">
        <f t="shared" si="7"/>
        <v>29.461360291858025</v>
      </c>
      <c r="I29" s="19">
        <f t="shared" si="1"/>
        <v>0</v>
      </c>
      <c r="J29" s="5">
        <f t="shared" si="2"/>
        <v>0</v>
      </c>
      <c r="K29" s="5">
        <f t="shared" si="8"/>
        <v>0</v>
      </c>
      <c r="L29" s="5">
        <f t="shared" si="5"/>
        <v>29.461360291858025</v>
      </c>
      <c r="M29" s="7">
        <f t="shared" si="3"/>
        <v>0</v>
      </c>
      <c r="N29" s="3"/>
      <c r="O29" s="3"/>
      <c r="P29" s="3"/>
      <c r="Q29" s="3"/>
      <c r="R29" s="3"/>
      <c r="S29" s="3"/>
      <c r="T29" s="3"/>
      <c r="U29" s="16"/>
      <c r="V29" s="10"/>
      <c r="W29" s="4"/>
      <c r="Y29" s="1"/>
      <c r="Z29" s="17"/>
      <c r="AB29" s="4"/>
    </row>
    <row r="30" spans="1:28" x14ac:dyDescent="0.35">
      <c r="A30" s="116">
        <v>17</v>
      </c>
      <c r="B30" s="70">
        <v>43481</v>
      </c>
      <c r="C30" s="98">
        <v>260.26</v>
      </c>
      <c r="D30" s="5">
        <v>0</v>
      </c>
      <c r="E30" s="4">
        <f t="shared" si="0"/>
        <v>2</v>
      </c>
      <c r="F30" s="4">
        <f t="shared" si="4"/>
        <v>0</v>
      </c>
      <c r="G30" s="5">
        <f t="shared" si="6"/>
        <v>29.461360291858025</v>
      </c>
      <c r="H30" s="5">
        <f t="shared" si="7"/>
        <v>29.461360291858025</v>
      </c>
      <c r="I30" s="19">
        <f t="shared" si="1"/>
        <v>0</v>
      </c>
      <c r="J30" s="5">
        <f t="shared" si="2"/>
        <v>0</v>
      </c>
      <c r="K30" s="5">
        <f t="shared" si="8"/>
        <v>0</v>
      </c>
      <c r="L30" s="5">
        <f t="shared" si="5"/>
        <v>29.461360291858025</v>
      </c>
      <c r="M30" s="7">
        <f t="shared" si="3"/>
        <v>0</v>
      </c>
      <c r="N30" s="3"/>
      <c r="O30" s="3"/>
      <c r="P30" s="3"/>
      <c r="Q30" s="3"/>
      <c r="R30" s="3"/>
      <c r="S30" s="3"/>
      <c r="T30" s="3"/>
      <c r="U30" s="16"/>
      <c r="V30" s="10"/>
      <c r="W30" s="4"/>
      <c r="Y30" s="1"/>
      <c r="Z30" s="17"/>
      <c r="AB30" s="4"/>
    </row>
    <row r="31" spans="1:28" x14ac:dyDescent="0.35">
      <c r="A31" s="116">
        <v>18</v>
      </c>
      <c r="B31" s="70">
        <v>43482</v>
      </c>
      <c r="C31" s="98">
        <v>260.26</v>
      </c>
      <c r="D31" s="5">
        <v>0</v>
      </c>
      <c r="E31" s="4">
        <f t="shared" si="0"/>
        <v>3</v>
      </c>
      <c r="F31" s="4">
        <f t="shared" si="4"/>
        <v>0</v>
      </c>
      <c r="G31" s="5">
        <f t="shared" si="6"/>
        <v>29.461360291858025</v>
      </c>
      <c r="H31" s="5">
        <f t="shared" si="7"/>
        <v>29.461360291858025</v>
      </c>
      <c r="I31" s="19">
        <f t="shared" si="1"/>
        <v>0</v>
      </c>
      <c r="J31" s="5">
        <f t="shared" si="2"/>
        <v>0</v>
      </c>
      <c r="K31" s="5">
        <f t="shared" si="8"/>
        <v>0</v>
      </c>
      <c r="L31" s="5">
        <f t="shared" si="5"/>
        <v>29.461360291858025</v>
      </c>
      <c r="M31" s="7">
        <f t="shared" si="3"/>
        <v>0</v>
      </c>
      <c r="N31" s="3"/>
      <c r="O31" s="3"/>
      <c r="P31" s="3"/>
      <c r="Q31" s="3"/>
      <c r="R31" s="3"/>
      <c r="S31" s="3"/>
      <c r="T31" s="3"/>
      <c r="U31" s="16"/>
      <c r="V31" s="10"/>
      <c r="W31" s="4"/>
      <c r="Y31" s="1"/>
      <c r="Z31" s="17"/>
      <c r="AB31" s="4"/>
    </row>
    <row r="32" spans="1:28" x14ac:dyDescent="0.35">
      <c r="A32" s="116">
        <v>19</v>
      </c>
      <c r="B32" s="70">
        <v>43483</v>
      </c>
      <c r="C32" s="98">
        <v>260.26</v>
      </c>
      <c r="D32" s="5">
        <v>0</v>
      </c>
      <c r="E32" s="4">
        <f t="shared" si="0"/>
        <v>4</v>
      </c>
      <c r="F32" s="4">
        <f t="shared" si="4"/>
        <v>0</v>
      </c>
      <c r="G32" s="5">
        <f t="shared" si="6"/>
        <v>29.461360291858025</v>
      </c>
      <c r="H32" s="5">
        <f t="shared" si="7"/>
        <v>29.461360291858025</v>
      </c>
      <c r="I32" s="19">
        <f t="shared" si="1"/>
        <v>0</v>
      </c>
      <c r="J32" s="5">
        <f t="shared" si="2"/>
        <v>0</v>
      </c>
      <c r="K32" s="5">
        <f t="shared" si="8"/>
        <v>0</v>
      </c>
      <c r="L32" s="5">
        <f t="shared" si="5"/>
        <v>29.461360291858025</v>
      </c>
      <c r="M32" s="7">
        <f t="shared" si="3"/>
        <v>0</v>
      </c>
      <c r="N32" s="3"/>
      <c r="O32" s="3"/>
      <c r="P32" s="3"/>
      <c r="Q32" s="3"/>
      <c r="R32" s="3"/>
      <c r="S32" s="3"/>
      <c r="T32" s="3"/>
      <c r="U32" s="16"/>
      <c r="V32" s="10"/>
      <c r="W32" s="4"/>
      <c r="Y32" s="1"/>
      <c r="Z32" s="17"/>
      <c r="AB32" s="4"/>
    </row>
    <row r="33" spans="1:28" x14ac:dyDescent="0.35">
      <c r="A33" s="116">
        <v>20</v>
      </c>
      <c r="B33" s="70">
        <v>43484</v>
      </c>
      <c r="C33" s="98">
        <v>260.26</v>
      </c>
      <c r="D33" s="5">
        <v>0</v>
      </c>
      <c r="E33" s="4">
        <f t="shared" si="0"/>
        <v>5</v>
      </c>
      <c r="F33" s="4">
        <f t="shared" si="4"/>
        <v>1</v>
      </c>
      <c r="G33" s="5">
        <f t="shared" si="6"/>
        <v>29.461360291858025</v>
      </c>
      <c r="H33" s="5">
        <f t="shared" si="7"/>
        <v>29.461360291858025</v>
      </c>
      <c r="I33" s="19">
        <f t="shared" si="1"/>
        <v>0</v>
      </c>
      <c r="J33" s="5">
        <f t="shared" si="2"/>
        <v>0</v>
      </c>
      <c r="K33" s="5">
        <f t="shared" si="8"/>
        <v>0</v>
      </c>
      <c r="L33" s="5">
        <f t="shared" si="5"/>
        <v>29.461360291858025</v>
      </c>
      <c r="M33" s="7">
        <f t="shared" si="3"/>
        <v>0</v>
      </c>
      <c r="N33" s="3"/>
      <c r="O33" s="3"/>
      <c r="P33" s="3"/>
      <c r="Q33" s="3"/>
      <c r="R33" s="3"/>
      <c r="S33" s="3"/>
      <c r="T33" s="3"/>
      <c r="U33" s="16"/>
      <c r="V33" s="10"/>
      <c r="W33" s="4"/>
      <c r="Y33" s="1"/>
      <c r="Z33" s="17"/>
      <c r="AB33" s="4"/>
    </row>
    <row r="34" spans="1:28" x14ac:dyDescent="0.35">
      <c r="A34" s="116">
        <v>21</v>
      </c>
      <c r="B34" s="70">
        <v>43485</v>
      </c>
      <c r="C34" s="98">
        <v>260.26</v>
      </c>
      <c r="D34" s="5">
        <v>0</v>
      </c>
      <c r="E34" s="4">
        <f t="shared" si="0"/>
        <v>6</v>
      </c>
      <c r="F34" s="4">
        <f t="shared" si="4"/>
        <v>0</v>
      </c>
      <c r="G34" s="5">
        <f t="shared" si="6"/>
        <v>29.461360291858025</v>
      </c>
      <c r="H34" s="5">
        <f t="shared" si="7"/>
        <v>29.461360291858025</v>
      </c>
      <c r="I34" s="19">
        <f t="shared" si="1"/>
        <v>0</v>
      </c>
      <c r="J34" s="5">
        <f t="shared" si="2"/>
        <v>0</v>
      </c>
      <c r="K34" s="5">
        <f t="shared" si="8"/>
        <v>0</v>
      </c>
      <c r="L34" s="5">
        <f t="shared" si="5"/>
        <v>29.461360291858025</v>
      </c>
      <c r="M34" s="7">
        <f t="shared" si="3"/>
        <v>0</v>
      </c>
      <c r="N34" s="3"/>
      <c r="O34" s="3"/>
      <c r="P34" s="3"/>
      <c r="Q34" s="3"/>
      <c r="R34" s="3"/>
      <c r="S34" s="3"/>
      <c r="T34" s="3"/>
      <c r="U34" s="16"/>
      <c r="V34" s="10"/>
      <c r="W34" s="4"/>
      <c r="Y34" s="1"/>
      <c r="Z34" s="17"/>
      <c r="AB34" s="4"/>
    </row>
    <row r="35" spans="1:28" x14ac:dyDescent="0.35">
      <c r="A35" s="116">
        <v>22</v>
      </c>
      <c r="B35" s="70">
        <v>43486</v>
      </c>
      <c r="C35" s="98">
        <v>260.26</v>
      </c>
      <c r="D35" s="5">
        <v>0</v>
      </c>
      <c r="E35" s="4">
        <f t="shared" si="0"/>
        <v>7</v>
      </c>
      <c r="F35" s="4">
        <f t="shared" si="4"/>
        <v>0</v>
      </c>
      <c r="G35" s="5">
        <f t="shared" si="6"/>
        <v>29.461360291858025</v>
      </c>
      <c r="H35" s="5">
        <f t="shared" si="7"/>
        <v>29.461360291858025</v>
      </c>
      <c r="I35" s="19">
        <f t="shared" si="1"/>
        <v>0</v>
      </c>
      <c r="J35" s="5">
        <f t="shared" si="2"/>
        <v>0</v>
      </c>
      <c r="K35" s="5">
        <f t="shared" si="8"/>
        <v>0</v>
      </c>
      <c r="L35" s="5">
        <f t="shared" si="5"/>
        <v>29.461360291858025</v>
      </c>
      <c r="M35" s="7">
        <f t="shared" si="3"/>
        <v>0</v>
      </c>
      <c r="N35" s="3"/>
      <c r="O35" s="3"/>
      <c r="P35" s="3"/>
      <c r="Q35" s="3"/>
      <c r="R35" s="3"/>
      <c r="S35" s="3"/>
      <c r="T35" s="3"/>
      <c r="U35" s="16"/>
      <c r="V35" s="10"/>
      <c r="W35" s="4"/>
      <c r="Y35" s="1"/>
      <c r="Z35" s="17"/>
      <c r="AB35" s="4"/>
    </row>
    <row r="36" spans="1:28" x14ac:dyDescent="0.35">
      <c r="A36" s="116">
        <v>23</v>
      </c>
      <c r="B36" s="70">
        <v>43487</v>
      </c>
      <c r="C36" s="98">
        <v>260.26</v>
      </c>
      <c r="D36" s="5">
        <v>0</v>
      </c>
      <c r="E36" s="4">
        <f t="shared" si="0"/>
        <v>1</v>
      </c>
      <c r="F36" s="4">
        <f t="shared" si="4"/>
        <v>1</v>
      </c>
      <c r="G36" s="5">
        <f t="shared" si="6"/>
        <v>29.461360291858025</v>
      </c>
      <c r="H36" s="5">
        <f t="shared" si="7"/>
        <v>29.461360291858025</v>
      </c>
      <c r="I36" s="19">
        <f t="shared" si="1"/>
        <v>0</v>
      </c>
      <c r="J36" s="5">
        <f t="shared" si="2"/>
        <v>0</v>
      </c>
      <c r="K36" s="5">
        <f t="shared" si="8"/>
        <v>0</v>
      </c>
      <c r="L36" s="5">
        <f t="shared" si="5"/>
        <v>29.461360291858025</v>
      </c>
      <c r="M36" s="7">
        <f t="shared" si="3"/>
        <v>0</v>
      </c>
      <c r="N36" s="3"/>
      <c r="O36" s="3"/>
      <c r="P36" s="3"/>
      <c r="Q36" s="3"/>
      <c r="R36" s="3"/>
      <c r="S36" s="3"/>
      <c r="T36" s="3"/>
      <c r="U36" s="16"/>
      <c r="V36" s="10"/>
      <c r="W36" s="4"/>
      <c r="Y36" s="1"/>
      <c r="Z36" s="17"/>
      <c r="AB36" s="4"/>
    </row>
    <row r="37" spans="1:28" x14ac:dyDescent="0.35">
      <c r="A37" s="116">
        <v>24</v>
      </c>
      <c r="B37" s="70">
        <v>43488</v>
      </c>
      <c r="C37" s="98">
        <v>260.26</v>
      </c>
      <c r="D37" s="5">
        <v>0</v>
      </c>
      <c r="E37" s="4">
        <f t="shared" si="0"/>
        <v>2</v>
      </c>
      <c r="F37" s="4">
        <f t="shared" si="4"/>
        <v>0</v>
      </c>
      <c r="G37" s="5">
        <f t="shared" si="6"/>
        <v>29.461360291858025</v>
      </c>
      <c r="H37" s="5">
        <f t="shared" si="7"/>
        <v>29.461360291858025</v>
      </c>
      <c r="I37" s="19">
        <f t="shared" si="1"/>
        <v>0</v>
      </c>
      <c r="J37" s="5">
        <f t="shared" si="2"/>
        <v>0</v>
      </c>
      <c r="K37" s="5">
        <f t="shared" si="8"/>
        <v>0</v>
      </c>
      <c r="L37" s="5">
        <f t="shared" si="5"/>
        <v>29.461360291858025</v>
      </c>
      <c r="M37" s="7">
        <f t="shared" si="3"/>
        <v>0</v>
      </c>
      <c r="N37" s="3"/>
      <c r="O37" s="3"/>
      <c r="P37" s="3"/>
      <c r="Q37" s="3"/>
      <c r="R37" s="3"/>
      <c r="S37" s="3"/>
      <c r="T37" s="3"/>
      <c r="U37" s="16"/>
      <c r="V37" s="10"/>
      <c r="W37" s="4"/>
      <c r="Y37" s="1"/>
      <c r="Z37" s="17"/>
      <c r="AB37" s="4"/>
    </row>
    <row r="38" spans="1:28" x14ac:dyDescent="0.35">
      <c r="A38" s="116">
        <v>25</v>
      </c>
      <c r="B38" s="70">
        <v>43489</v>
      </c>
      <c r="C38" s="98">
        <v>260.26</v>
      </c>
      <c r="D38" s="5">
        <v>0</v>
      </c>
      <c r="E38" s="4">
        <f t="shared" si="0"/>
        <v>3</v>
      </c>
      <c r="F38" s="4">
        <f t="shared" si="4"/>
        <v>0</v>
      </c>
      <c r="G38" s="5">
        <f t="shared" si="6"/>
        <v>29.461360291858025</v>
      </c>
      <c r="H38" s="5">
        <f t="shared" si="7"/>
        <v>29.461360291858025</v>
      </c>
      <c r="I38" s="19">
        <f t="shared" si="1"/>
        <v>0</v>
      </c>
      <c r="J38" s="5">
        <f t="shared" si="2"/>
        <v>0</v>
      </c>
      <c r="K38" s="5">
        <f t="shared" si="8"/>
        <v>0</v>
      </c>
      <c r="L38" s="5">
        <f t="shared" si="5"/>
        <v>29.461360291858025</v>
      </c>
      <c r="M38" s="7">
        <f t="shared" si="3"/>
        <v>0</v>
      </c>
      <c r="N38" s="3"/>
      <c r="O38" s="3"/>
      <c r="P38" s="3"/>
      <c r="Q38" s="3"/>
      <c r="R38" s="3"/>
      <c r="S38" s="3"/>
      <c r="T38" s="3"/>
      <c r="U38" s="16"/>
      <c r="V38" s="10"/>
      <c r="W38" s="4"/>
      <c r="Y38" s="1"/>
      <c r="Z38" s="17"/>
      <c r="AB38" s="4"/>
    </row>
    <row r="39" spans="1:28" x14ac:dyDescent="0.35">
      <c r="A39" s="116">
        <v>26</v>
      </c>
      <c r="B39" s="70">
        <v>43490</v>
      </c>
      <c r="C39" s="98">
        <v>260.26</v>
      </c>
      <c r="D39" s="5">
        <v>0</v>
      </c>
      <c r="E39" s="4">
        <f t="shared" si="0"/>
        <v>4</v>
      </c>
      <c r="F39" s="4">
        <f t="shared" si="4"/>
        <v>0</v>
      </c>
      <c r="G39" s="5">
        <f t="shared" si="6"/>
        <v>29.461360291858025</v>
      </c>
      <c r="H39" s="5">
        <f t="shared" si="7"/>
        <v>29.461360291858025</v>
      </c>
      <c r="I39" s="19">
        <f t="shared" si="1"/>
        <v>0</v>
      </c>
      <c r="J39" s="5">
        <f t="shared" si="2"/>
        <v>0</v>
      </c>
      <c r="K39" s="5">
        <f t="shared" si="8"/>
        <v>0</v>
      </c>
      <c r="L39" s="5">
        <f t="shared" si="5"/>
        <v>29.461360291858025</v>
      </c>
      <c r="M39" s="7">
        <f t="shared" si="3"/>
        <v>0</v>
      </c>
      <c r="N39" s="3"/>
      <c r="O39" s="3"/>
      <c r="P39" s="3"/>
      <c r="Q39" s="3"/>
      <c r="R39" s="3"/>
      <c r="S39" s="3"/>
      <c r="T39" s="3"/>
      <c r="U39" s="3"/>
      <c r="V39" s="3"/>
      <c r="W39" s="4"/>
      <c r="Y39" s="1"/>
      <c r="Z39" s="17"/>
      <c r="AB39" s="4"/>
    </row>
    <row r="40" spans="1:28" x14ac:dyDescent="0.35">
      <c r="A40" s="116">
        <v>27</v>
      </c>
      <c r="B40" s="70">
        <v>43491</v>
      </c>
      <c r="C40" s="98">
        <v>260.26</v>
      </c>
      <c r="D40" s="5">
        <v>0</v>
      </c>
      <c r="E40" s="4">
        <f t="shared" si="0"/>
        <v>5</v>
      </c>
      <c r="F40" s="4">
        <f t="shared" si="4"/>
        <v>1</v>
      </c>
      <c r="G40" s="5">
        <f t="shared" si="6"/>
        <v>29.461360291858025</v>
      </c>
      <c r="H40" s="5">
        <f t="shared" si="7"/>
        <v>29.461360291858025</v>
      </c>
      <c r="I40" s="19">
        <f t="shared" si="1"/>
        <v>0</v>
      </c>
      <c r="J40" s="5">
        <f t="shared" si="2"/>
        <v>0</v>
      </c>
      <c r="K40" s="5">
        <f t="shared" si="8"/>
        <v>0</v>
      </c>
      <c r="L40" s="5">
        <f t="shared" si="5"/>
        <v>29.461360291858025</v>
      </c>
      <c r="M40" s="7">
        <f t="shared" si="3"/>
        <v>0</v>
      </c>
      <c r="N40" s="3"/>
      <c r="O40" s="3"/>
      <c r="P40" s="3"/>
      <c r="Q40" s="3"/>
      <c r="R40" s="3"/>
      <c r="S40" s="3"/>
      <c r="T40" s="3"/>
      <c r="U40" s="3"/>
      <c r="V40" s="3"/>
      <c r="W40" s="3"/>
      <c r="Y40" s="1"/>
      <c r="Z40" s="17"/>
      <c r="AB40" s="4"/>
    </row>
    <row r="41" spans="1:28" x14ac:dyDescent="0.35">
      <c r="A41" s="116">
        <v>28</v>
      </c>
      <c r="B41" s="70">
        <v>43492</v>
      </c>
      <c r="C41" s="98">
        <v>260.26</v>
      </c>
      <c r="D41" s="5">
        <v>0</v>
      </c>
      <c r="E41" s="4">
        <f t="shared" si="0"/>
        <v>6</v>
      </c>
      <c r="F41" s="4">
        <f t="shared" si="4"/>
        <v>0</v>
      </c>
      <c r="G41" s="5">
        <f t="shared" si="6"/>
        <v>29.461360291858025</v>
      </c>
      <c r="H41" s="5">
        <f t="shared" si="7"/>
        <v>29.461360291858025</v>
      </c>
      <c r="I41" s="19">
        <f t="shared" si="1"/>
        <v>0</v>
      </c>
      <c r="J41" s="5">
        <f t="shared" si="2"/>
        <v>0</v>
      </c>
      <c r="K41" s="5">
        <f t="shared" si="8"/>
        <v>0</v>
      </c>
      <c r="L41" s="5">
        <f t="shared" si="5"/>
        <v>29.461360291858025</v>
      </c>
      <c r="M41" s="7">
        <f t="shared" si="3"/>
        <v>0</v>
      </c>
      <c r="N41" s="3"/>
      <c r="O41" s="3"/>
      <c r="P41" s="3"/>
      <c r="Q41" s="3"/>
      <c r="R41" s="3"/>
      <c r="S41" s="3"/>
      <c r="T41" s="3"/>
      <c r="U41" s="16"/>
      <c r="V41" s="3"/>
      <c r="W41" s="4"/>
      <c r="Y41" s="1"/>
      <c r="Z41" s="17"/>
      <c r="AB41" s="4"/>
    </row>
    <row r="42" spans="1:28" x14ac:dyDescent="0.35">
      <c r="A42" s="116">
        <v>29</v>
      </c>
      <c r="B42" s="70">
        <v>43493</v>
      </c>
      <c r="C42" s="98">
        <v>260.26</v>
      </c>
      <c r="D42" s="5">
        <v>0</v>
      </c>
      <c r="E42" s="4">
        <f t="shared" si="0"/>
        <v>7</v>
      </c>
      <c r="F42" s="4">
        <f t="shared" si="4"/>
        <v>0</v>
      </c>
      <c r="G42" s="5">
        <f t="shared" si="6"/>
        <v>29.461360291858025</v>
      </c>
      <c r="H42" s="5">
        <f t="shared" si="7"/>
        <v>29.461360291858025</v>
      </c>
      <c r="I42" s="19">
        <f t="shared" si="1"/>
        <v>0</v>
      </c>
      <c r="J42" s="5">
        <f t="shared" si="2"/>
        <v>0</v>
      </c>
      <c r="K42" s="5">
        <f t="shared" si="8"/>
        <v>0</v>
      </c>
      <c r="L42" s="5">
        <f t="shared" si="5"/>
        <v>29.461360291858025</v>
      </c>
      <c r="M42" s="7">
        <f t="shared" si="3"/>
        <v>0</v>
      </c>
      <c r="U42" s="16"/>
      <c r="V42" s="10"/>
      <c r="W42" s="4"/>
      <c r="Y42" s="1"/>
      <c r="Z42" s="17"/>
      <c r="AB42" s="4"/>
    </row>
    <row r="43" spans="1:28" x14ac:dyDescent="0.35">
      <c r="A43" s="116">
        <v>30</v>
      </c>
      <c r="B43" s="70">
        <v>43494</v>
      </c>
      <c r="C43" s="98">
        <v>260.26</v>
      </c>
      <c r="D43" s="5">
        <v>0</v>
      </c>
      <c r="E43" s="4">
        <f t="shared" si="0"/>
        <v>1</v>
      </c>
      <c r="F43" s="4">
        <f t="shared" si="4"/>
        <v>1</v>
      </c>
      <c r="G43" s="5">
        <f t="shared" si="6"/>
        <v>29.461360291858025</v>
      </c>
      <c r="H43" s="5">
        <f t="shared" si="7"/>
        <v>29.461360291858025</v>
      </c>
      <c r="I43" s="19">
        <f t="shared" si="1"/>
        <v>0</v>
      </c>
      <c r="J43" s="5">
        <f t="shared" si="2"/>
        <v>0</v>
      </c>
      <c r="K43" s="5">
        <f t="shared" si="8"/>
        <v>0</v>
      </c>
      <c r="L43" s="5">
        <f t="shared" si="5"/>
        <v>29.461360291858025</v>
      </c>
      <c r="M43" s="7">
        <f t="shared" si="3"/>
        <v>0</v>
      </c>
      <c r="U43" s="16"/>
      <c r="V43" s="10"/>
      <c r="W43" s="4"/>
      <c r="Y43" s="1"/>
      <c r="Z43" s="17"/>
      <c r="AB43" s="4"/>
    </row>
    <row r="44" spans="1:28" x14ac:dyDescent="0.35">
      <c r="A44" s="116">
        <v>31</v>
      </c>
      <c r="B44" s="70">
        <v>43495</v>
      </c>
      <c r="C44" s="98">
        <v>260.26</v>
      </c>
      <c r="D44" s="5">
        <v>0</v>
      </c>
      <c r="E44" s="4">
        <f t="shared" si="0"/>
        <v>2</v>
      </c>
      <c r="F44" s="4">
        <f t="shared" si="4"/>
        <v>0</v>
      </c>
      <c r="G44" s="5">
        <f t="shared" si="6"/>
        <v>29.461360291858025</v>
      </c>
      <c r="H44" s="5">
        <f t="shared" si="7"/>
        <v>29.461360291858025</v>
      </c>
      <c r="I44" s="19">
        <f t="shared" si="1"/>
        <v>0</v>
      </c>
      <c r="J44" s="5">
        <f t="shared" si="2"/>
        <v>0</v>
      </c>
      <c r="K44" s="5">
        <f t="shared" si="8"/>
        <v>0</v>
      </c>
      <c r="L44" s="5">
        <f t="shared" si="5"/>
        <v>29.461360291858025</v>
      </c>
      <c r="M44" s="7">
        <f t="shared" si="3"/>
        <v>0</v>
      </c>
      <c r="Y44" s="1"/>
      <c r="Z44" s="13"/>
      <c r="AB44" s="4"/>
    </row>
    <row r="45" spans="1:28" x14ac:dyDescent="0.35">
      <c r="A45" s="116">
        <v>32</v>
      </c>
      <c r="B45" s="70">
        <v>43496</v>
      </c>
      <c r="C45" s="98">
        <v>279.92473240235961</v>
      </c>
      <c r="D45" s="5">
        <v>0</v>
      </c>
      <c r="E45" s="4">
        <f t="shared" si="0"/>
        <v>3</v>
      </c>
      <c r="F45" s="4">
        <f t="shared" si="4"/>
        <v>0</v>
      </c>
      <c r="G45" s="5">
        <f t="shared" si="6"/>
        <v>29.461360291858025</v>
      </c>
      <c r="H45" s="5">
        <f t="shared" si="7"/>
        <v>29.461360291858025</v>
      </c>
      <c r="I45" s="19">
        <f t="shared" si="1"/>
        <v>0</v>
      </c>
      <c r="J45" s="5">
        <f t="shared" si="2"/>
        <v>0</v>
      </c>
      <c r="K45" s="5">
        <f t="shared" si="8"/>
        <v>0</v>
      </c>
      <c r="L45" s="5">
        <f t="shared" si="5"/>
        <v>29.461360291858025</v>
      </c>
      <c r="M45" s="7">
        <f t="shared" si="3"/>
        <v>0</v>
      </c>
      <c r="Y45" s="1"/>
      <c r="Z45" s="13"/>
      <c r="AB45" s="4"/>
    </row>
    <row r="46" spans="1:28" x14ac:dyDescent="0.35">
      <c r="A46" s="116">
        <v>33</v>
      </c>
      <c r="B46" s="70">
        <v>43497</v>
      </c>
      <c r="C46" s="98">
        <v>279.92473240235961</v>
      </c>
      <c r="D46" s="5">
        <v>0</v>
      </c>
      <c r="E46" s="4">
        <f t="shared" ref="E46:E103" si="9">WEEKDAY(B46,2)</f>
        <v>4</v>
      </c>
      <c r="F46" s="4">
        <f t="shared" si="4"/>
        <v>0</v>
      </c>
      <c r="G46" s="5">
        <f t="shared" si="6"/>
        <v>29.461360291858025</v>
      </c>
      <c r="H46" s="5">
        <f t="shared" si="7"/>
        <v>29.461360291858025</v>
      </c>
      <c r="I46" s="19">
        <f t="shared" ref="I46:I77" si="10">IF(AND(H46&lt;=$D$7,F46=1),1,0)</f>
        <v>0</v>
      </c>
      <c r="J46" s="5">
        <f t="shared" ref="J46:J77" si="11">IF(I46=1,CEILING(($E$7-H46)/$B$7,1)*$B$7,0)</f>
        <v>0</v>
      </c>
      <c r="K46" s="5">
        <f t="shared" si="8"/>
        <v>0</v>
      </c>
      <c r="L46" s="5">
        <f t="shared" si="5"/>
        <v>29.461360291858025</v>
      </c>
      <c r="M46" s="7">
        <f t="shared" ref="M46:M77" si="12">IF(AND(L46&lt;0,D46&gt;0),ROUNDUP(L46/($B$11/$B$10),0)*(-1),0)</f>
        <v>0</v>
      </c>
      <c r="Y46" s="1"/>
      <c r="Z46" s="13"/>
      <c r="AB46" s="4"/>
    </row>
    <row r="47" spans="1:28" x14ac:dyDescent="0.35">
      <c r="A47" s="116">
        <v>34</v>
      </c>
      <c r="B47" s="70">
        <v>43498</v>
      </c>
      <c r="C47" s="98">
        <v>279.92473240235961</v>
      </c>
      <c r="D47" s="5">
        <v>0</v>
      </c>
      <c r="E47" s="4">
        <f t="shared" si="9"/>
        <v>5</v>
      </c>
      <c r="F47" s="4">
        <f t="shared" si="4"/>
        <v>1</v>
      </c>
      <c r="G47" s="5">
        <f t="shared" si="6"/>
        <v>29.461360291858025</v>
      </c>
      <c r="H47" s="5">
        <f t="shared" si="7"/>
        <v>29.461360291858025</v>
      </c>
      <c r="I47" s="19">
        <f t="shared" si="10"/>
        <v>0</v>
      </c>
      <c r="J47" s="5">
        <f t="shared" si="11"/>
        <v>0</v>
      </c>
      <c r="K47" s="5">
        <f t="shared" si="8"/>
        <v>0</v>
      </c>
      <c r="L47" s="5">
        <f t="shared" si="5"/>
        <v>29.461360291858025</v>
      </c>
      <c r="M47" s="7">
        <f t="shared" si="12"/>
        <v>0</v>
      </c>
      <c r="Y47" s="1"/>
      <c r="Z47" s="13"/>
      <c r="AB47" s="4"/>
    </row>
    <row r="48" spans="1:28" x14ac:dyDescent="0.35">
      <c r="A48" s="116">
        <v>35</v>
      </c>
      <c r="B48" s="70">
        <v>43499</v>
      </c>
      <c r="C48" s="98">
        <v>279.92473240235961</v>
      </c>
      <c r="D48" s="5">
        <v>0</v>
      </c>
      <c r="E48" s="4">
        <f t="shared" si="9"/>
        <v>6</v>
      </c>
      <c r="F48" s="4">
        <f t="shared" si="4"/>
        <v>0</v>
      </c>
      <c r="G48" s="5">
        <f t="shared" si="6"/>
        <v>29.461360291858025</v>
      </c>
      <c r="H48" s="5">
        <f t="shared" si="7"/>
        <v>29.461360291858025</v>
      </c>
      <c r="I48" s="19">
        <f t="shared" si="10"/>
        <v>0</v>
      </c>
      <c r="J48" s="5">
        <f t="shared" si="11"/>
        <v>0</v>
      </c>
      <c r="K48" s="5">
        <f t="shared" si="8"/>
        <v>0</v>
      </c>
      <c r="L48" s="5">
        <f t="shared" si="5"/>
        <v>29.461360291858025</v>
      </c>
      <c r="M48" s="7">
        <f t="shared" si="12"/>
        <v>0</v>
      </c>
      <c r="Y48" s="1"/>
      <c r="Z48" s="13"/>
      <c r="AB48" s="4"/>
    </row>
    <row r="49" spans="1:28" x14ac:dyDescent="0.35">
      <c r="A49" s="116">
        <v>36</v>
      </c>
      <c r="B49" s="70">
        <v>43500</v>
      </c>
      <c r="C49" s="98">
        <v>279.92473240235961</v>
      </c>
      <c r="D49" s="5">
        <v>0</v>
      </c>
      <c r="E49" s="4">
        <f t="shared" si="9"/>
        <v>7</v>
      </c>
      <c r="F49" s="4">
        <f t="shared" si="4"/>
        <v>0</v>
      </c>
      <c r="G49" s="5">
        <f t="shared" si="6"/>
        <v>29.461360291858025</v>
      </c>
      <c r="H49" s="5">
        <f t="shared" si="7"/>
        <v>29.461360291858025</v>
      </c>
      <c r="I49" s="19">
        <f t="shared" si="10"/>
        <v>0</v>
      </c>
      <c r="J49" s="5">
        <f t="shared" si="11"/>
        <v>0</v>
      </c>
      <c r="K49" s="5">
        <f t="shared" si="8"/>
        <v>0</v>
      </c>
      <c r="L49" s="5">
        <f t="shared" si="5"/>
        <v>29.461360291858025</v>
      </c>
      <c r="M49" s="7">
        <f t="shared" si="12"/>
        <v>0</v>
      </c>
      <c r="Y49" s="1"/>
      <c r="Z49" s="13"/>
      <c r="AB49" s="4"/>
    </row>
    <row r="50" spans="1:28" x14ac:dyDescent="0.35">
      <c r="A50" s="116">
        <v>37</v>
      </c>
      <c r="B50" s="70">
        <v>43501</v>
      </c>
      <c r="C50" s="98">
        <v>279.92473240235961</v>
      </c>
      <c r="D50" s="5">
        <v>0</v>
      </c>
      <c r="E50" s="4">
        <f t="shared" si="9"/>
        <v>1</v>
      </c>
      <c r="F50" s="4">
        <f t="shared" si="4"/>
        <v>1</v>
      </c>
      <c r="G50" s="5">
        <f t="shared" si="6"/>
        <v>29.461360291858025</v>
      </c>
      <c r="H50" s="5">
        <f t="shared" si="7"/>
        <v>29.461360291858025</v>
      </c>
      <c r="I50" s="19">
        <f t="shared" si="10"/>
        <v>0</v>
      </c>
      <c r="J50" s="5">
        <f t="shared" si="11"/>
        <v>0</v>
      </c>
      <c r="K50" s="5">
        <f t="shared" ref="K50:K79" si="13">IF(F50=1,SUM(J45:J49),0)</f>
        <v>0</v>
      </c>
      <c r="L50" s="5">
        <f t="shared" si="5"/>
        <v>29.461360291858025</v>
      </c>
      <c r="M50" s="7">
        <f t="shared" si="12"/>
        <v>0</v>
      </c>
      <c r="Y50" s="1"/>
      <c r="Z50" s="13"/>
      <c r="AB50" s="4"/>
    </row>
    <row r="51" spans="1:28" x14ac:dyDescent="0.35">
      <c r="A51" s="116">
        <v>38</v>
      </c>
      <c r="B51" s="70">
        <v>43502</v>
      </c>
      <c r="C51" s="98">
        <v>279.92473240235961</v>
      </c>
      <c r="D51" s="5">
        <v>0</v>
      </c>
      <c r="E51" s="4">
        <f t="shared" si="9"/>
        <v>2</v>
      </c>
      <c r="F51" s="4">
        <f t="shared" si="4"/>
        <v>0</v>
      </c>
      <c r="G51" s="5">
        <f t="shared" si="6"/>
        <v>29.461360291858025</v>
      </c>
      <c r="H51" s="5">
        <f t="shared" si="7"/>
        <v>29.461360291858025</v>
      </c>
      <c r="I51" s="19">
        <f t="shared" si="10"/>
        <v>0</v>
      </c>
      <c r="J51" s="5">
        <f t="shared" si="11"/>
        <v>0</v>
      </c>
      <c r="K51" s="5">
        <f t="shared" si="13"/>
        <v>0</v>
      </c>
      <c r="L51" s="5">
        <f t="shared" si="5"/>
        <v>29.461360291858025</v>
      </c>
      <c r="M51" s="7">
        <f t="shared" si="12"/>
        <v>0</v>
      </c>
      <c r="Y51" s="1"/>
      <c r="Z51" s="13"/>
      <c r="AB51" s="4"/>
    </row>
    <row r="52" spans="1:28" x14ac:dyDescent="0.35">
      <c r="A52" s="116">
        <v>39</v>
      </c>
      <c r="B52" s="70">
        <v>43503</v>
      </c>
      <c r="C52" s="98">
        <v>279.92473240235961</v>
      </c>
      <c r="D52" s="5">
        <v>0</v>
      </c>
      <c r="E52" s="4">
        <f t="shared" si="9"/>
        <v>3</v>
      </c>
      <c r="F52" s="4">
        <f t="shared" si="4"/>
        <v>0</v>
      </c>
      <c r="G52" s="5">
        <f t="shared" si="6"/>
        <v>29.461360291858025</v>
      </c>
      <c r="H52" s="5">
        <f t="shared" si="7"/>
        <v>29.461360291858025</v>
      </c>
      <c r="I52" s="19">
        <f t="shared" si="10"/>
        <v>0</v>
      </c>
      <c r="J52" s="5">
        <f t="shared" si="11"/>
        <v>0</v>
      </c>
      <c r="K52" s="5">
        <f t="shared" si="13"/>
        <v>0</v>
      </c>
      <c r="L52" s="5">
        <f t="shared" si="5"/>
        <v>29.461360291858025</v>
      </c>
      <c r="M52" s="7">
        <f t="shared" si="12"/>
        <v>0</v>
      </c>
      <c r="Y52" s="1"/>
      <c r="Z52" s="13"/>
      <c r="AB52" s="4"/>
    </row>
    <row r="53" spans="1:28" x14ac:dyDescent="0.35">
      <c r="A53" s="116">
        <v>40</v>
      </c>
      <c r="B53" s="70">
        <v>43504</v>
      </c>
      <c r="C53" s="98">
        <v>279.92473240235961</v>
      </c>
      <c r="D53" s="5">
        <v>0</v>
      </c>
      <c r="E53" s="4">
        <f t="shared" si="9"/>
        <v>4</v>
      </c>
      <c r="F53" s="4">
        <f t="shared" si="4"/>
        <v>0</v>
      </c>
      <c r="G53" s="5">
        <f t="shared" si="6"/>
        <v>29.461360291858025</v>
      </c>
      <c r="H53" s="5">
        <f t="shared" si="7"/>
        <v>29.461360291858025</v>
      </c>
      <c r="I53" s="19">
        <f t="shared" si="10"/>
        <v>0</v>
      </c>
      <c r="J53" s="5">
        <f t="shared" si="11"/>
        <v>0</v>
      </c>
      <c r="K53" s="5">
        <f t="shared" si="13"/>
        <v>0</v>
      </c>
      <c r="L53" s="5">
        <f t="shared" si="5"/>
        <v>29.461360291858025</v>
      </c>
      <c r="M53" s="7">
        <f t="shared" si="12"/>
        <v>0</v>
      </c>
      <c r="Y53" s="1"/>
      <c r="Z53" s="13"/>
      <c r="AB53" s="4"/>
    </row>
    <row r="54" spans="1:28" x14ac:dyDescent="0.35">
      <c r="A54" s="116">
        <v>41</v>
      </c>
      <c r="B54" s="70">
        <v>43505</v>
      </c>
      <c r="C54" s="98">
        <v>279.92473240235961</v>
      </c>
      <c r="D54" s="5">
        <v>0</v>
      </c>
      <c r="E54" s="4">
        <f t="shared" si="9"/>
        <v>5</v>
      </c>
      <c r="F54" s="4">
        <f t="shared" si="4"/>
        <v>1</v>
      </c>
      <c r="G54" s="5">
        <f t="shared" si="6"/>
        <v>29.461360291858025</v>
      </c>
      <c r="H54" s="5">
        <f t="shared" si="7"/>
        <v>29.461360291858025</v>
      </c>
      <c r="I54" s="19">
        <f t="shared" si="10"/>
        <v>0</v>
      </c>
      <c r="J54" s="5">
        <f t="shared" si="11"/>
        <v>0</v>
      </c>
      <c r="K54" s="5">
        <f t="shared" si="13"/>
        <v>0</v>
      </c>
      <c r="L54" s="5">
        <f t="shared" si="5"/>
        <v>29.461360291858025</v>
      </c>
      <c r="M54" s="7">
        <f t="shared" si="12"/>
        <v>0</v>
      </c>
      <c r="Y54" s="1"/>
      <c r="Z54" s="13"/>
      <c r="AB54" s="4"/>
    </row>
    <row r="55" spans="1:28" x14ac:dyDescent="0.35">
      <c r="A55" s="116">
        <v>42</v>
      </c>
      <c r="B55" s="70">
        <v>43506</v>
      </c>
      <c r="C55" s="98">
        <v>279.92473240235961</v>
      </c>
      <c r="D55" s="5">
        <v>0</v>
      </c>
      <c r="E55" s="4">
        <f t="shared" si="9"/>
        <v>6</v>
      </c>
      <c r="F55" s="4">
        <f t="shared" si="4"/>
        <v>0</v>
      </c>
      <c r="G55" s="5">
        <f t="shared" si="6"/>
        <v>29.461360291858025</v>
      </c>
      <c r="H55" s="5">
        <f t="shared" si="7"/>
        <v>29.461360291858025</v>
      </c>
      <c r="I55" s="19">
        <f t="shared" si="10"/>
        <v>0</v>
      </c>
      <c r="J55" s="5">
        <f t="shared" si="11"/>
        <v>0</v>
      </c>
      <c r="K55" s="5">
        <f t="shared" si="13"/>
        <v>0</v>
      </c>
      <c r="L55" s="5">
        <f t="shared" si="5"/>
        <v>29.461360291858025</v>
      </c>
      <c r="M55" s="7">
        <f t="shared" si="12"/>
        <v>0</v>
      </c>
      <c r="Y55" s="1"/>
      <c r="Z55" s="13"/>
      <c r="AB55" s="4"/>
    </row>
    <row r="56" spans="1:28" x14ac:dyDescent="0.35">
      <c r="A56" s="116">
        <v>43</v>
      </c>
      <c r="B56" s="70">
        <v>43507</v>
      </c>
      <c r="C56" s="98">
        <v>279.92473240235961</v>
      </c>
      <c r="D56" s="5">
        <v>0</v>
      </c>
      <c r="E56" s="4">
        <f t="shared" si="9"/>
        <v>7</v>
      </c>
      <c r="F56" s="4">
        <f t="shared" si="4"/>
        <v>0</v>
      </c>
      <c r="G56" s="5">
        <f t="shared" si="6"/>
        <v>29.461360291858025</v>
      </c>
      <c r="H56" s="5">
        <f t="shared" si="7"/>
        <v>29.461360291858025</v>
      </c>
      <c r="I56" s="19">
        <f t="shared" si="10"/>
        <v>0</v>
      </c>
      <c r="J56" s="5">
        <f t="shared" si="11"/>
        <v>0</v>
      </c>
      <c r="K56" s="5">
        <f t="shared" si="13"/>
        <v>0</v>
      </c>
      <c r="L56" s="5">
        <f t="shared" si="5"/>
        <v>29.461360291858025</v>
      </c>
      <c r="M56" s="7">
        <f t="shared" si="12"/>
        <v>0</v>
      </c>
      <c r="Y56" s="1"/>
      <c r="Z56" s="13"/>
      <c r="AB56" s="4"/>
    </row>
    <row r="57" spans="1:28" x14ac:dyDescent="0.35">
      <c r="A57" s="116">
        <v>44</v>
      </c>
      <c r="B57" s="70">
        <v>43508</v>
      </c>
      <c r="C57" s="98">
        <v>279.92473240235961</v>
      </c>
      <c r="D57" s="5">
        <v>0</v>
      </c>
      <c r="E57" s="4">
        <f t="shared" si="9"/>
        <v>1</v>
      </c>
      <c r="F57" s="4">
        <f t="shared" si="4"/>
        <v>1</v>
      </c>
      <c r="G57" s="5">
        <f t="shared" si="6"/>
        <v>29.461360291858025</v>
      </c>
      <c r="H57" s="5">
        <f t="shared" si="7"/>
        <v>29.461360291858025</v>
      </c>
      <c r="I57" s="19">
        <f t="shared" si="10"/>
        <v>0</v>
      </c>
      <c r="J57" s="5">
        <f t="shared" si="11"/>
        <v>0</v>
      </c>
      <c r="K57" s="5">
        <f t="shared" si="13"/>
        <v>0</v>
      </c>
      <c r="L57" s="5">
        <f t="shared" si="5"/>
        <v>29.461360291858025</v>
      </c>
      <c r="M57" s="7">
        <f t="shared" si="12"/>
        <v>0</v>
      </c>
      <c r="Y57" s="1"/>
      <c r="Z57" s="13"/>
      <c r="AB57" s="4"/>
    </row>
    <row r="58" spans="1:28" x14ac:dyDescent="0.35">
      <c r="A58" s="116">
        <v>45</v>
      </c>
      <c r="B58" s="70">
        <v>43509</v>
      </c>
      <c r="C58" s="98">
        <v>279.92473240235961</v>
      </c>
      <c r="D58" s="5">
        <v>0</v>
      </c>
      <c r="E58" s="4">
        <f t="shared" si="9"/>
        <v>2</v>
      </c>
      <c r="F58" s="4">
        <f t="shared" si="4"/>
        <v>0</v>
      </c>
      <c r="G58" s="5">
        <f t="shared" si="6"/>
        <v>29.461360291858025</v>
      </c>
      <c r="H58" s="5">
        <f t="shared" si="7"/>
        <v>29.461360291858025</v>
      </c>
      <c r="I58" s="19">
        <f t="shared" si="10"/>
        <v>0</v>
      </c>
      <c r="J58" s="5">
        <f t="shared" si="11"/>
        <v>0</v>
      </c>
      <c r="K58" s="5">
        <f t="shared" si="13"/>
        <v>0</v>
      </c>
      <c r="L58" s="5">
        <f t="shared" si="5"/>
        <v>29.461360291858025</v>
      </c>
      <c r="M58" s="7">
        <f t="shared" si="12"/>
        <v>0</v>
      </c>
      <c r="Y58" s="1"/>
      <c r="Z58" s="13"/>
      <c r="AB58" s="4"/>
    </row>
    <row r="59" spans="1:28" x14ac:dyDescent="0.35">
      <c r="A59" s="116">
        <v>46</v>
      </c>
      <c r="B59" s="70">
        <v>43510</v>
      </c>
      <c r="C59" s="98">
        <v>279.92473240235961</v>
      </c>
      <c r="D59" s="5">
        <v>0</v>
      </c>
      <c r="E59" s="4">
        <f t="shared" si="9"/>
        <v>3</v>
      </c>
      <c r="F59" s="4">
        <f t="shared" si="4"/>
        <v>0</v>
      </c>
      <c r="G59" s="5">
        <f t="shared" si="6"/>
        <v>29.461360291858025</v>
      </c>
      <c r="H59" s="5">
        <f t="shared" si="7"/>
        <v>29.461360291858025</v>
      </c>
      <c r="I59" s="19">
        <f t="shared" si="10"/>
        <v>0</v>
      </c>
      <c r="J59" s="5">
        <f t="shared" si="11"/>
        <v>0</v>
      </c>
      <c r="K59" s="5">
        <f t="shared" si="13"/>
        <v>0</v>
      </c>
      <c r="L59" s="5">
        <f t="shared" si="5"/>
        <v>29.461360291858025</v>
      </c>
      <c r="M59" s="7">
        <f t="shared" si="12"/>
        <v>0</v>
      </c>
      <c r="Y59" s="1"/>
      <c r="Z59" s="13"/>
      <c r="AB59" s="4"/>
    </row>
    <row r="60" spans="1:28" x14ac:dyDescent="0.35">
      <c r="A60" s="116">
        <v>47</v>
      </c>
      <c r="B60" s="70">
        <v>43511</v>
      </c>
      <c r="C60" s="98">
        <v>279.92473240235961</v>
      </c>
      <c r="D60" s="5">
        <v>0</v>
      </c>
      <c r="E60" s="4">
        <f t="shared" si="9"/>
        <v>4</v>
      </c>
      <c r="F60" s="4">
        <f t="shared" si="4"/>
        <v>0</v>
      </c>
      <c r="G60" s="5">
        <f t="shared" si="6"/>
        <v>29.461360291858025</v>
      </c>
      <c r="H60" s="5">
        <f t="shared" si="7"/>
        <v>29.461360291858025</v>
      </c>
      <c r="I60" s="19">
        <f t="shared" si="10"/>
        <v>0</v>
      </c>
      <c r="J60" s="5">
        <f t="shared" si="11"/>
        <v>0</v>
      </c>
      <c r="K60" s="5">
        <f t="shared" si="13"/>
        <v>0</v>
      </c>
      <c r="L60" s="5">
        <f t="shared" si="5"/>
        <v>29.461360291858025</v>
      </c>
      <c r="M60" s="7">
        <f t="shared" si="12"/>
        <v>0</v>
      </c>
      <c r="Y60" s="1"/>
      <c r="Z60" s="13"/>
      <c r="AB60" s="4"/>
    </row>
    <row r="61" spans="1:28" x14ac:dyDescent="0.35">
      <c r="A61" s="116">
        <v>48</v>
      </c>
      <c r="B61" s="70">
        <v>43512</v>
      </c>
      <c r="C61" s="98">
        <v>279.92473240235961</v>
      </c>
      <c r="D61" s="5">
        <v>0</v>
      </c>
      <c r="E61" s="4">
        <f t="shared" si="9"/>
        <v>5</v>
      </c>
      <c r="F61" s="4">
        <f t="shared" si="4"/>
        <v>1</v>
      </c>
      <c r="G61" s="5">
        <f t="shared" si="6"/>
        <v>29.461360291858025</v>
      </c>
      <c r="H61" s="5">
        <f t="shared" si="7"/>
        <v>29.461360291858025</v>
      </c>
      <c r="I61" s="19">
        <f t="shared" si="10"/>
        <v>0</v>
      </c>
      <c r="J61" s="5">
        <f t="shared" si="11"/>
        <v>0</v>
      </c>
      <c r="K61" s="5">
        <f t="shared" si="13"/>
        <v>0</v>
      </c>
      <c r="L61" s="5">
        <f t="shared" si="5"/>
        <v>29.461360291858025</v>
      </c>
      <c r="M61" s="7">
        <f t="shared" si="12"/>
        <v>0</v>
      </c>
      <c r="Y61" s="1"/>
      <c r="Z61" s="13"/>
      <c r="AB61" s="4"/>
    </row>
    <row r="62" spans="1:28" x14ac:dyDescent="0.35">
      <c r="A62" s="116">
        <v>49</v>
      </c>
      <c r="B62" s="70">
        <v>43513</v>
      </c>
      <c r="C62" s="98">
        <v>279.92473240235961</v>
      </c>
      <c r="D62" s="5">
        <v>0</v>
      </c>
      <c r="E62" s="4">
        <f t="shared" si="9"/>
        <v>6</v>
      </c>
      <c r="F62" s="4">
        <f t="shared" si="4"/>
        <v>0</v>
      </c>
      <c r="G62" s="5">
        <f t="shared" si="6"/>
        <v>29.461360291858025</v>
      </c>
      <c r="H62" s="5">
        <f t="shared" si="7"/>
        <v>29.461360291858025</v>
      </c>
      <c r="I62" s="19">
        <f t="shared" si="10"/>
        <v>0</v>
      </c>
      <c r="J62" s="5">
        <f t="shared" si="11"/>
        <v>0</v>
      </c>
      <c r="K62" s="5">
        <f t="shared" si="13"/>
        <v>0</v>
      </c>
      <c r="L62" s="5">
        <f t="shared" si="5"/>
        <v>29.461360291858025</v>
      </c>
      <c r="M62" s="7">
        <f t="shared" si="12"/>
        <v>0</v>
      </c>
      <c r="Y62" s="1"/>
      <c r="Z62" s="13"/>
      <c r="AB62" s="4"/>
    </row>
    <row r="63" spans="1:28" x14ac:dyDescent="0.35">
      <c r="A63" s="116">
        <v>50</v>
      </c>
      <c r="B63" s="70">
        <v>43514</v>
      </c>
      <c r="C63" s="98">
        <v>279.92473240235961</v>
      </c>
      <c r="D63" s="5">
        <v>3.5485850437106454</v>
      </c>
      <c r="E63" s="4">
        <f t="shared" si="9"/>
        <v>7</v>
      </c>
      <c r="F63" s="4">
        <f t="shared" si="4"/>
        <v>0</v>
      </c>
      <c r="G63" s="5">
        <f t="shared" si="6"/>
        <v>29.461360291858025</v>
      </c>
      <c r="H63" s="5">
        <f t="shared" si="7"/>
        <v>29.461360291858025</v>
      </c>
      <c r="I63" s="19">
        <f t="shared" si="10"/>
        <v>0</v>
      </c>
      <c r="J63" s="5">
        <f t="shared" si="11"/>
        <v>0</v>
      </c>
      <c r="K63" s="5">
        <f t="shared" si="13"/>
        <v>0</v>
      </c>
      <c r="L63" s="5">
        <f t="shared" si="5"/>
        <v>25.91277524814738</v>
      </c>
      <c r="M63" s="7">
        <f t="shared" si="12"/>
        <v>0</v>
      </c>
      <c r="Y63" s="1"/>
      <c r="Z63" s="13"/>
      <c r="AB63" s="4"/>
    </row>
    <row r="64" spans="1:28" x14ac:dyDescent="0.35">
      <c r="A64" s="116">
        <v>51</v>
      </c>
      <c r="B64" s="70">
        <v>43515</v>
      </c>
      <c r="C64" s="98">
        <v>279.92473240235961</v>
      </c>
      <c r="D64" s="5">
        <v>3.1291319432228324</v>
      </c>
      <c r="E64" s="4">
        <f t="shared" si="9"/>
        <v>1</v>
      </c>
      <c r="F64" s="4">
        <f t="shared" si="4"/>
        <v>1</v>
      </c>
      <c r="G64" s="5">
        <f t="shared" si="6"/>
        <v>25.91277524814738</v>
      </c>
      <c r="H64" s="5">
        <f t="shared" si="7"/>
        <v>25.91277524814738</v>
      </c>
      <c r="I64" s="19">
        <f t="shared" si="10"/>
        <v>0</v>
      </c>
      <c r="J64" s="5">
        <f t="shared" si="11"/>
        <v>0</v>
      </c>
      <c r="K64" s="5">
        <f t="shared" si="13"/>
        <v>0</v>
      </c>
      <c r="L64" s="5">
        <f t="shared" si="5"/>
        <v>22.783643304924546</v>
      </c>
      <c r="M64" s="7">
        <f t="shared" si="12"/>
        <v>0</v>
      </c>
      <c r="Y64" s="1"/>
      <c r="Z64" s="13"/>
      <c r="AB64" s="4"/>
    </row>
    <row r="65" spans="1:28" x14ac:dyDescent="0.35">
      <c r="A65" s="116">
        <v>52</v>
      </c>
      <c r="B65" s="70">
        <v>43516</v>
      </c>
      <c r="C65" s="98">
        <v>279.92473240235961</v>
      </c>
      <c r="D65" s="5">
        <v>3.1025989946648629</v>
      </c>
      <c r="E65" s="4">
        <f t="shared" si="9"/>
        <v>2</v>
      </c>
      <c r="F65" s="4">
        <f t="shared" si="4"/>
        <v>0</v>
      </c>
      <c r="G65" s="5">
        <f t="shared" si="6"/>
        <v>22.783643304924546</v>
      </c>
      <c r="H65" s="5">
        <f t="shared" si="7"/>
        <v>22.783643304924546</v>
      </c>
      <c r="I65" s="19">
        <f t="shared" si="10"/>
        <v>0</v>
      </c>
      <c r="J65" s="5">
        <f t="shared" si="11"/>
        <v>0</v>
      </c>
      <c r="K65" s="5">
        <f t="shared" si="13"/>
        <v>0</v>
      </c>
      <c r="L65" s="5">
        <f t="shared" si="5"/>
        <v>19.681044310259683</v>
      </c>
      <c r="M65" s="7">
        <f t="shared" si="12"/>
        <v>0</v>
      </c>
      <c r="Y65" s="1"/>
      <c r="Z65" s="13"/>
      <c r="AB65" s="4"/>
    </row>
    <row r="66" spans="1:28" x14ac:dyDescent="0.35">
      <c r="A66" s="116">
        <v>53</v>
      </c>
      <c r="B66" s="70">
        <v>43517</v>
      </c>
      <c r="C66" s="98">
        <v>279.92473240235961</v>
      </c>
      <c r="D66" s="5">
        <v>3.319185290144731</v>
      </c>
      <c r="E66" s="4">
        <f t="shared" si="9"/>
        <v>3</v>
      </c>
      <c r="F66" s="4">
        <f t="shared" si="4"/>
        <v>0</v>
      </c>
      <c r="G66" s="5">
        <f t="shared" si="6"/>
        <v>19.681044310259683</v>
      </c>
      <c r="H66" s="5">
        <f t="shared" si="7"/>
        <v>19.681044310259683</v>
      </c>
      <c r="I66" s="19">
        <f t="shared" si="10"/>
        <v>0</v>
      </c>
      <c r="J66" s="5">
        <f t="shared" si="11"/>
        <v>0</v>
      </c>
      <c r="K66" s="5">
        <f t="shared" si="13"/>
        <v>0</v>
      </c>
      <c r="L66" s="5">
        <f t="shared" si="5"/>
        <v>16.361859020114952</v>
      </c>
      <c r="M66" s="7">
        <f t="shared" si="12"/>
        <v>0</v>
      </c>
      <c r="Y66" s="1"/>
      <c r="Z66" s="13"/>
      <c r="AB66" s="4"/>
    </row>
    <row r="67" spans="1:28" x14ac:dyDescent="0.35">
      <c r="A67" s="116">
        <v>54</v>
      </c>
      <c r="B67" s="70">
        <v>43518</v>
      </c>
      <c r="C67" s="98">
        <v>279.92473240235961</v>
      </c>
      <c r="D67" s="5">
        <v>3.5629610469389257</v>
      </c>
      <c r="E67" s="4">
        <f t="shared" si="9"/>
        <v>4</v>
      </c>
      <c r="F67" s="4">
        <f t="shared" si="4"/>
        <v>0</v>
      </c>
      <c r="G67" s="5">
        <f t="shared" si="6"/>
        <v>16.361859020114952</v>
      </c>
      <c r="H67" s="5">
        <f t="shared" si="7"/>
        <v>16.361859020114952</v>
      </c>
      <c r="I67" s="19">
        <f t="shared" si="10"/>
        <v>0</v>
      </c>
      <c r="J67" s="5">
        <f t="shared" si="11"/>
        <v>0</v>
      </c>
      <c r="K67" s="5">
        <f t="shared" si="13"/>
        <v>0</v>
      </c>
      <c r="L67" s="5">
        <f t="shared" si="5"/>
        <v>12.798897973176027</v>
      </c>
      <c r="M67" s="7">
        <f t="shared" si="12"/>
        <v>0</v>
      </c>
      <c r="Y67" s="1"/>
      <c r="Z67" s="13"/>
      <c r="AB67" s="4"/>
    </row>
    <row r="68" spans="1:28" x14ac:dyDescent="0.35">
      <c r="A68" s="116">
        <v>55</v>
      </c>
      <c r="B68" s="70">
        <v>43519</v>
      </c>
      <c r="C68" s="98">
        <v>279.92473240235961</v>
      </c>
      <c r="D68" s="5">
        <v>3.1536213586708133</v>
      </c>
      <c r="E68" s="4">
        <f t="shared" si="9"/>
        <v>5</v>
      </c>
      <c r="F68" s="4">
        <f t="shared" si="4"/>
        <v>1</v>
      </c>
      <c r="G68" s="5">
        <f t="shared" si="6"/>
        <v>12.798897973176027</v>
      </c>
      <c r="H68" s="5">
        <f t="shared" si="7"/>
        <v>12.798897973176027</v>
      </c>
      <c r="I68" s="19">
        <f t="shared" si="10"/>
        <v>0</v>
      </c>
      <c r="J68" s="5">
        <f t="shared" si="11"/>
        <v>0</v>
      </c>
      <c r="K68" s="5">
        <f t="shared" si="13"/>
        <v>0</v>
      </c>
      <c r="L68" s="5">
        <f t="shared" si="5"/>
        <v>9.6452766145052138</v>
      </c>
      <c r="M68" s="7">
        <f t="shared" si="12"/>
        <v>0</v>
      </c>
      <c r="Y68" s="1"/>
      <c r="Z68" s="13"/>
      <c r="AB68" s="4"/>
    </row>
    <row r="69" spans="1:28" x14ac:dyDescent="0.35">
      <c r="A69" s="116">
        <v>56</v>
      </c>
      <c r="B69" s="70">
        <v>43520</v>
      </c>
      <c r="C69" s="98">
        <v>279.92473240235961</v>
      </c>
      <c r="D69" s="5">
        <v>3.1666154398508315</v>
      </c>
      <c r="E69" s="4">
        <f t="shared" si="9"/>
        <v>6</v>
      </c>
      <c r="F69" s="4">
        <f t="shared" si="4"/>
        <v>0</v>
      </c>
      <c r="G69" s="5">
        <f t="shared" si="6"/>
        <v>9.6452766145052138</v>
      </c>
      <c r="H69" s="5">
        <f t="shared" si="7"/>
        <v>9.6452766145052138</v>
      </c>
      <c r="I69" s="19">
        <f t="shared" si="10"/>
        <v>0</v>
      </c>
      <c r="J69" s="5">
        <f t="shared" si="11"/>
        <v>0</v>
      </c>
      <c r="K69" s="5">
        <f t="shared" si="13"/>
        <v>0</v>
      </c>
      <c r="L69" s="5">
        <f t="shared" si="5"/>
        <v>6.4786611746543823</v>
      </c>
      <c r="M69" s="7">
        <f t="shared" si="12"/>
        <v>0</v>
      </c>
      <c r="Y69" s="1"/>
      <c r="Z69" s="13"/>
      <c r="AB69" s="4"/>
    </row>
    <row r="70" spans="1:28" x14ac:dyDescent="0.35">
      <c r="A70" s="116">
        <v>57</v>
      </c>
      <c r="B70" s="70">
        <v>43521</v>
      </c>
      <c r="C70" s="98">
        <v>279.92473240235961</v>
      </c>
      <c r="D70" s="5">
        <v>3.2049855266339433</v>
      </c>
      <c r="E70" s="4">
        <f t="shared" si="9"/>
        <v>7</v>
      </c>
      <c r="F70" s="4">
        <f t="shared" si="4"/>
        <v>0</v>
      </c>
      <c r="G70" s="5">
        <f t="shared" si="6"/>
        <v>6.4786611746543823</v>
      </c>
      <c r="H70" s="5">
        <f t="shared" si="7"/>
        <v>6.4786611746543823</v>
      </c>
      <c r="I70" s="19">
        <f t="shared" si="10"/>
        <v>0</v>
      </c>
      <c r="J70" s="5">
        <f t="shared" si="11"/>
        <v>0</v>
      </c>
      <c r="K70" s="5">
        <f t="shared" si="13"/>
        <v>0</v>
      </c>
      <c r="L70" s="5">
        <f t="shared" si="5"/>
        <v>3.273675648020439</v>
      </c>
      <c r="M70" s="7">
        <f t="shared" si="12"/>
        <v>0</v>
      </c>
      <c r="Y70" s="1"/>
      <c r="Z70" s="13"/>
      <c r="AB70" s="4"/>
    </row>
    <row r="71" spans="1:28" x14ac:dyDescent="0.35">
      <c r="A71" s="116">
        <v>58</v>
      </c>
      <c r="B71" s="70">
        <v>43522</v>
      </c>
      <c r="C71" s="98">
        <v>279.92473240235961</v>
      </c>
      <c r="D71" s="5">
        <v>3.0476438137570043</v>
      </c>
      <c r="E71" s="4">
        <f t="shared" si="9"/>
        <v>1</v>
      </c>
      <c r="F71" s="4">
        <f t="shared" si="4"/>
        <v>1</v>
      </c>
      <c r="G71" s="5">
        <f t="shared" si="6"/>
        <v>3.273675648020439</v>
      </c>
      <c r="H71" s="5">
        <f t="shared" si="7"/>
        <v>3.273675648020439</v>
      </c>
      <c r="I71" s="19">
        <f t="shared" si="10"/>
        <v>1</v>
      </c>
      <c r="J71" s="5">
        <f t="shared" si="11"/>
        <v>28</v>
      </c>
      <c r="K71" s="5">
        <f t="shared" si="13"/>
        <v>0</v>
      </c>
      <c r="L71" s="5">
        <f t="shared" si="5"/>
        <v>0.22603183426343465</v>
      </c>
      <c r="M71" s="7">
        <f t="shared" si="12"/>
        <v>0</v>
      </c>
      <c r="Y71" s="1"/>
      <c r="Z71" s="13"/>
      <c r="AB71" s="4"/>
    </row>
    <row r="72" spans="1:28" x14ac:dyDescent="0.35">
      <c r="A72" s="116">
        <v>59</v>
      </c>
      <c r="B72" s="70">
        <v>43523</v>
      </c>
      <c r="C72" s="98">
        <v>279.92473240235961</v>
      </c>
      <c r="D72" s="5">
        <v>0</v>
      </c>
      <c r="E72" s="4">
        <f t="shared" si="9"/>
        <v>2</v>
      </c>
      <c r="F72" s="4">
        <f t="shared" si="4"/>
        <v>0</v>
      </c>
      <c r="G72" s="5">
        <f t="shared" si="6"/>
        <v>0.22603183426343465</v>
      </c>
      <c r="H72" s="5">
        <f t="shared" si="7"/>
        <v>28.226031834263434</v>
      </c>
      <c r="I72" s="19">
        <f t="shared" si="10"/>
        <v>0</v>
      </c>
      <c r="J72" s="5">
        <f t="shared" si="11"/>
        <v>0</v>
      </c>
      <c r="K72" s="5">
        <f t="shared" si="13"/>
        <v>0</v>
      </c>
      <c r="L72" s="5">
        <f t="shared" si="5"/>
        <v>0.22603183426343465</v>
      </c>
      <c r="M72" s="7">
        <f t="shared" si="12"/>
        <v>0</v>
      </c>
      <c r="Y72" s="1"/>
      <c r="Z72" s="13"/>
      <c r="AB72" s="4"/>
    </row>
    <row r="73" spans="1:28" x14ac:dyDescent="0.35">
      <c r="A73" s="116">
        <v>60</v>
      </c>
      <c r="B73" s="70">
        <v>43524</v>
      </c>
      <c r="C73" s="98">
        <v>293.1926519468837</v>
      </c>
      <c r="D73" s="5">
        <v>0</v>
      </c>
      <c r="E73" s="4">
        <f t="shared" si="9"/>
        <v>3</v>
      </c>
      <c r="F73" s="4">
        <f t="shared" si="4"/>
        <v>0</v>
      </c>
      <c r="G73" s="5">
        <f t="shared" si="6"/>
        <v>0.22603183426343465</v>
      </c>
      <c r="H73" s="5">
        <f t="shared" si="7"/>
        <v>28.226031834263434</v>
      </c>
      <c r="I73" s="19">
        <f t="shared" si="10"/>
        <v>0</v>
      </c>
      <c r="J73" s="5">
        <f t="shared" si="11"/>
        <v>0</v>
      </c>
      <c r="K73" s="5">
        <f t="shared" si="13"/>
        <v>0</v>
      </c>
      <c r="L73" s="5">
        <f t="shared" si="5"/>
        <v>0.22603183426343465</v>
      </c>
      <c r="M73" s="7">
        <f t="shared" si="12"/>
        <v>0</v>
      </c>
      <c r="Y73" s="1"/>
      <c r="Z73" s="13"/>
      <c r="AB73" s="4"/>
    </row>
    <row r="74" spans="1:28" x14ac:dyDescent="0.35">
      <c r="A74" s="116">
        <v>61</v>
      </c>
      <c r="B74" s="70">
        <v>43525</v>
      </c>
      <c r="C74" s="98">
        <v>293.1926519468837</v>
      </c>
      <c r="D74" s="5">
        <v>0</v>
      </c>
      <c r="E74" s="4">
        <f t="shared" si="9"/>
        <v>4</v>
      </c>
      <c r="F74" s="4">
        <f t="shared" si="4"/>
        <v>0</v>
      </c>
      <c r="G74" s="5">
        <f t="shared" si="6"/>
        <v>0.22603183426343465</v>
      </c>
      <c r="H74" s="5">
        <f t="shared" si="7"/>
        <v>28.226031834263434</v>
      </c>
      <c r="I74" s="19">
        <f t="shared" si="10"/>
        <v>0</v>
      </c>
      <c r="J74" s="5">
        <f t="shared" si="11"/>
        <v>0</v>
      </c>
      <c r="K74" s="5">
        <f t="shared" si="13"/>
        <v>0</v>
      </c>
      <c r="L74" s="5">
        <f t="shared" si="5"/>
        <v>0.22603183426343465</v>
      </c>
      <c r="M74" s="7">
        <f t="shared" si="12"/>
        <v>0</v>
      </c>
      <c r="Y74" s="1"/>
      <c r="Z74" s="13"/>
      <c r="AB74" s="4"/>
    </row>
    <row r="75" spans="1:28" x14ac:dyDescent="0.35">
      <c r="A75" s="116">
        <v>62</v>
      </c>
      <c r="B75" s="70">
        <v>43526</v>
      </c>
      <c r="C75" s="98">
        <v>293.1926519468837</v>
      </c>
      <c r="D75" s="5">
        <v>0</v>
      </c>
      <c r="E75" s="4">
        <f t="shared" si="9"/>
        <v>5</v>
      </c>
      <c r="F75" s="4">
        <f t="shared" si="4"/>
        <v>1</v>
      </c>
      <c r="G75" s="5">
        <f t="shared" si="6"/>
        <v>0.22603183426343465</v>
      </c>
      <c r="H75" s="5">
        <f t="shared" si="7"/>
        <v>28.226031834263434</v>
      </c>
      <c r="I75" s="19">
        <f t="shared" si="10"/>
        <v>0</v>
      </c>
      <c r="J75" s="5">
        <f t="shared" si="11"/>
        <v>0</v>
      </c>
      <c r="K75" s="5">
        <f t="shared" si="13"/>
        <v>28</v>
      </c>
      <c r="L75" s="5">
        <f t="shared" si="5"/>
        <v>28.226031834263434</v>
      </c>
      <c r="M75" s="7">
        <f t="shared" si="12"/>
        <v>0</v>
      </c>
      <c r="Y75" s="1"/>
      <c r="Z75" s="13"/>
      <c r="AB75" s="4"/>
    </row>
    <row r="76" spans="1:28" x14ac:dyDescent="0.35">
      <c r="A76" s="116">
        <v>63</v>
      </c>
      <c r="B76" s="70">
        <v>43527</v>
      </c>
      <c r="C76" s="98">
        <v>293.1926519468837</v>
      </c>
      <c r="D76" s="5">
        <v>0</v>
      </c>
      <c r="E76" s="4">
        <f t="shared" si="9"/>
        <v>6</v>
      </c>
      <c r="F76" s="4">
        <f t="shared" si="4"/>
        <v>0</v>
      </c>
      <c r="G76" s="5">
        <f t="shared" si="6"/>
        <v>28.226031834263434</v>
      </c>
      <c r="H76" s="5">
        <f t="shared" si="7"/>
        <v>28.226031834263434</v>
      </c>
      <c r="I76" s="19">
        <f t="shared" si="10"/>
        <v>0</v>
      </c>
      <c r="J76" s="5">
        <f t="shared" si="11"/>
        <v>0</v>
      </c>
      <c r="K76" s="5">
        <f t="shared" si="13"/>
        <v>0</v>
      </c>
      <c r="L76" s="5">
        <f t="shared" si="5"/>
        <v>28.226031834263434</v>
      </c>
      <c r="M76" s="7">
        <f t="shared" si="12"/>
        <v>0</v>
      </c>
      <c r="Y76" s="1"/>
      <c r="Z76" s="13"/>
      <c r="AB76" s="4"/>
    </row>
    <row r="77" spans="1:28" x14ac:dyDescent="0.35">
      <c r="A77" s="116">
        <v>64</v>
      </c>
      <c r="B77" s="70">
        <v>43528</v>
      </c>
      <c r="C77" s="98">
        <v>293.1926519468837</v>
      </c>
      <c r="D77" s="5">
        <v>3.56302799608105</v>
      </c>
      <c r="E77" s="4">
        <f t="shared" si="9"/>
        <v>7</v>
      </c>
      <c r="F77" s="4">
        <f t="shared" si="4"/>
        <v>0</v>
      </c>
      <c r="G77" s="5">
        <f t="shared" si="6"/>
        <v>28.226031834263434</v>
      </c>
      <c r="H77" s="5">
        <f t="shared" si="7"/>
        <v>28.226031834263434</v>
      </c>
      <c r="I77" s="19">
        <f t="shared" si="10"/>
        <v>0</v>
      </c>
      <c r="J77" s="5">
        <f t="shared" si="11"/>
        <v>0</v>
      </c>
      <c r="K77" s="5">
        <f t="shared" si="13"/>
        <v>0</v>
      </c>
      <c r="L77" s="5">
        <f t="shared" si="5"/>
        <v>24.663003838182384</v>
      </c>
      <c r="M77" s="7">
        <f t="shared" si="12"/>
        <v>0</v>
      </c>
      <c r="Y77" s="1"/>
      <c r="Z77" s="13"/>
      <c r="AB77" s="4"/>
    </row>
    <row r="78" spans="1:28" x14ac:dyDescent="0.35">
      <c r="A78" s="116">
        <v>65</v>
      </c>
      <c r="B78" s="70">
        <v>43529</v>
      </c>
      <c r="C78" s="98">
        <v>293.1926519468837</v>
      </c>
      <c r="D78" s="5">
        <v>3.0156678273138948</v>
      </c>
      <c r="E78" s="4">
        <f t="shared" si="9"/>
        <v>1</v>
      </c>
      <c r="F78" s="4">
        <f t="shared" si="4"/>
        <v>1</v>
      </c>
      <c r="G78" s="5">
        <f t="shared" si="6"/>
        <v>24.663003838182384</v>
      </c>
      <c r="H78" s="5">
        <f t="shared" si="7"/>
        <v>24.663003838182384</v>
      </c>
      <c r="I78" s="19">
        <f t="shared" ref="I78:I103" si="14">IF(AND(H78&lt;=$D$7,F78=1),1,0)</f>
        <v>0</v>
      </c>
      <c r="J78" s="5">
        <f t="shared" ref="J78:J103" si="15">IF(I78=1,CEILING(($E$7-H78)/$B$7,1)*$B$7,0)</f>
        <v>0</v>
      </c>
      <c r="K78" s="5">
        <f t="shared" si="13"/>
        <v>0</v>
      </c>
      <c r="L78" s="5">
        <f t="shared" si="5"/>
        <v>21.647336010868489</v>
      </c>
      <c r="M78" s="7">
        <f t="shared" ref="M78:M103" si="16">IF(AND(L78&lt;0,D78&gt;0),ROUNDUP(L78/($B$11/$B$10),0)*(-1),0)</f>
        <v>0</v>
      </c>
      <c r="Y78" s="1"/>
      <c r="Z78" s="13"/>
      <c r="AB78" s="4"/>
    </row>
    <row r="79" spans="1:28" x14ac:dyDescent="0.35">
      <c r="A79" s="116">
        <v>66</v>
      </c>
      <c r="B79" s="70">
        <v>43530</v>
      </c>
      <c r="C79" s="98">
        <v>293.1926519468837</v>
      </c>
      <c r="D79" s="5">
        <v>0</v>
      </c>
      <c r="E79" s="4">
        <f t="shared" si="9"/>
        <v>2</v>
      </c>
      <c r="F79" s="4">
        <f t="shared" ref="F79:F103" si="17">IF(OR(E79=1,E79=5),1,0)</f>
        <v>0</v>
      </c>
      <c r="G79" s="5">
        <f t="shared" si="6"/>
        <v>21.647336010868489</v>
      </c>
      <c r="H79" s="5">
        <f t="shared" si="7"/>
        <v>21.647336010868489</v>
      </c>
      <c r="I79" s="19">
        <f t="shared" si="14"/>
        <v>0</v>
      </c>
      <c r="J79" s="5">
        <f t="shared" si="15"/>
        <v>0</v>
      </c>
      <c r="K79" s="5">
        <f t="shared" si="13"/>
        <v>0</v>
      </c>
      <c r="L79" s="5">
        <f t="shared" si="5"/>
        <v>21.647336010868489</v>
      </c>
      <c r="M79" s="7">
        <f t="shared" si="16"/>
        <v>0</v>
      </c>
      <c r="Y79" s="1"/>
      <c r="Z79" s="13"/>
      <c r="AB79" s="4"/>
    </row>
    <row r="80" spans="1:28" x14ac:dyDescent="0.35">
      <c r="A80" s="116">
        <v>67</v>
      </c>
      <c r="B80" s="70">
        <v>43531</v>
      </c>
      <c r="C80" s="98">
        <v>293.1926519468837</v>
      </c>
      <c r="D80" s="5">
        <v>0</v>
      </c>
      <c r="E80" s="4">
        <f t="shared" si="9"/>
        <v>3</v>
      </c>
      <c r="F80" s="4">
        <f t="shared" si="17"/>
        <v>0</v>
      </c>
      <c r="G80" s="5">
        <f t="shared" ref="G80:G103" si="18">L79</f>
        <v>21.647336010868489</v>
      </c>
      <c r="H80" s="5">
        <f t="shared" si="7"/>
        <v>21.647336010868489</v>
      </c>
      <c r="I80" s="19">
        <f t="shared" si="14"/>
        <v>0</v>
      </c>
      <c r="J80" s="5">
        <f t="shared" si="15"/>
        <v>0</v>
      </c>
      <c r="K80" s="5">
        <f t="shared" ref="K80:K103" si="19">IF(F80=1,SUM(J75:J79),0)</f>
        <v>0</v>
      </c>
      <c r="L80" s="5">
        <f t="shared" ref="L80:L103" si="20">G80+K80-D80</f>
        <v>21.647336010868489</v>
      </c>
      <c r="M80" s="7">
        <f t="shared" si="16"/>
        <v>0</v>
      </c>
      <c r="Y80" s="1"/>
      <c r="Z80" s="13"/>
      <c r="AB80" s="4"/>
    </row>
    <row r="81" spans="1:28" x14ac:dyDescent="0.35">
      <c r="A81" s="116">
        <v>68</v>
      </c>
      <c r="B81" s="70">
        <v>43532</v>
      </c>
      <c r="C81" s="98">
        <v>293.1926519468837</v>
      </c>
      <c r="D81" s="5">
        <v>0</v>
      </c>
      <c r="E81" s="4">
        <f t="shared" si="9"/>
        <v>4</v>
      </c>
      <c r="F81" s="4">
        <f t="shared" si="17"/>
        <v>0</v>
      </c>
      <c r="G81" s="5">
        <f t="shared" si="18"/>
        <v>21.647336010868489</v>
      </c>
      <c r="H81" s="5">
        <f t="shared" si="7"/>
        <v>21.647336010868489</v>
      </c>
      <c r="I81" s="19">
        <f t="shared" si="14"/>
        <v>0</v>
      </c>
      <c r="J81" s="5">
        <f t="shared" si="15"/>
        <v>0</v>
      </c>
      <c r="K81" s="5">
        <f t="shared" si="19"/>
        <v>0</v>
      </c>
      <c r="L81" s="5">
        <f t="shared" si="20"/>
        <v>21.647336010868489</v>
      </c>
      <c r="M81" s="7">
        <f t="shared" si="16"/>
        <v>0</v>
      </c>
      <c r="Y81" s="1"/>
      <c r="Z81" s="13"/>
      <c r="AB81" s="4"/>
    </row>
    <row r="82" spans="1:28" x14ac:dyDescent="0.35">
      <c r="A82" s="116">
        <v>69</v>
      </c>
      <c r="B82" s="70">
        <v>43533</v>
      </c>
      <c r="C82" s="98">
        <v>293.1926519468837</v>
      </c>
      <c r="D82" s="5">
        <v>0</v>
      </c>
      <c r="E82" s="4">
        <f t="shared" si="9"/>
        <v>5</v>
      </c>
      <c r="F82" s="4">
        <f t="shared" si="17"/>
        <v>1</v>
      </c>
      <c r="G82" s="5">
        <f t="shared" si="18"/>
        <v>21.647336010868489</v>
      </c>
      <c r="H82" s="5">
        <f t="shared" ref="H82:H103" si="21">G82+SUM(J78:J81)</f>
        <v>21.647336010868489</v>
      </c>
      <c r="I82" s="19">
        <f t="shared" si="14"/>
        <v>0</v>
      </c>
      <c r="J82" s="5">
        <f t="shared" si="15"/>
        <v>0</v>
      </c>
      <c r="K82" s="5">
        <f t="shared" si="19"/>
        <v>0</v>
      </c>
      <c r="L82" s="5">
        <f t="shared" si="20"/>
        <v>21.647336010868489</v>
      </c>
      <c r="M82" s="7">
        <f t="shared" si="16"/>
        <v>0</v>
      </c>
      <c r="Y82" s="1"/>
      <c r="Z82" s="13"/>
      <c r="AB82" s="4"/>
    </row>
    <row r="83" spans="1:28" x14ac:dyDescent="0.35">
      <c r="A83" s="116">
        <v>70</v>
      </c>
      <c r="B83" s="70">
        <v>43534</v>
      </c>
      <c r="C83" s="98">
        <v>293.1926519468837</v>
      </c>
      <c r="D83" s="5">
        <v>0</v>
      </c>
      <c r="E83" s="4">
        <f t="shared" si="9"/>
        <v>6</v>
      </c>
      <c r="F83" s="4">
        <f t="shared" si="17"/>
        <v>0</v>
      </c>
      <c r="G83" s="5">
        <f t="shared" si="18"/>
        <v>21.647336010868489</v>
      </c>
      <c r="H83" s="5">
        <f t="shared" si="21"/>
        <v>21.647336010868489</v>
      </c>
      <c r="I83" s="19">
        <f t="shared" si="14"/>
        <v>0</v>
      </c>
      <c r="J83" s="5">
        <f t="shared" si="15"/>
        <v>0</v>
      </c>
      <c r="K83" s="5">
        <f t="shared" si="19"/>
        <v>0</v>
      </c>
      <c r="L83" s="5">
        <f t="shared" si="20"/>
        <v>21.647336010868489</v>
      </c>
      <c r="M83" s="7">
        <f t="shared" si="16"/>
        <v>0</v>
      </c>
      <c r="Y83" s="1"/>
      <c r="Z83" s="13"/>
      <c r="AB83" s="4"/>
    </row>
    <row r="84" spans="1:28" x14ac:dyDescent="0.35">
      <c r="A84" s="116">
        <v>71</v>
      </c>
      <c r="B84" s="70">
        <v>43535</v>
      </c>
      <c r="C84" s="98">
        <v>293.1926519468837</v>
      </c>
      <c r="D84" s="5">
        <v>3.3727571676082269</v>
      </c>
      <c r="E84" s="4">
        <f t="shared" si="9"/>
        <v>7</v>
      </c>
      <c r="F84" s="4">
        <f t="shared" si="17"/>
        <v>0</v>
      </c>
      <c r="G84" s="5">
        <f t="shared" si="18"/>
        <v>21.647336010868489</v>
      </c>
      <c r="H84" s="5">
        <f t="shared" si="21"/>
        <v>21.647336010868489</v>
      </c>
      <c r="I84" s="19">
        <f t="shared" si="14"/>
        <v>0</v>
      </c>
      <c r="J84" s="5">
        <f t="shared" si="15"/>
        <v>0</v>
      </c>
      <c r="K84" s="5">
        <f t="shared" si="19"/>
        <v>0</v>
      </c>
      <c r="L84" s="5">
        <f t="shared" si="20"/>
        <v>18.274578843260262</v>
      </c>
      <c r="M84" s="7">
        <f t="shared" si="16"/>
        <v>0</v>
      </c>
      <c r="Y84" s="1"/>
      <c r="Z84" s="13"/>
      <c r="AB84" s="4"/>
    </row>
    <row r="85" spans="1:28" x14ac:dyDescent="0.35">
      <c r="A85" s="116">
        <v>72</v>
      </c>
      <c r="B85" s="70">
        <v>43536</v>
      </c>
      <c r="C85" s="98">
        <v>293.1926519468837</v>
      </c>
      <c r="D85" s="5">
        <v>3.6321678385999565</v>
      </c>
      <c r="E85" s="4">
        <f t="shared" si="9"/>
        <v>1</v>
      </c>
      <c r="F85" s="4">
        <f t="shared" si="17"/>
        <v>1</v>
      </c>
      <c r="G85" s="5">
        <f t="shared" si="18"/>
        <v>18.274578843260262</v>
      </c>
      <c r="H85" s="5">
        <f t="shared" si="21"/>
        <v>18.274578843260262</v>
      </c>
      <c r="I85" s="19">
        <f t="shared" si="14"/>
        <v>0</v>
      </c>
      <c r="J85" s="5">
        <f t="shared" si="15"/>
        <v>0</v>
      </c>
      <c r="K85" s="5">
        <f t="shared" si="19"/>
        <v>0</v>
      </c>
      <c r="L85" s="5">
        <f t="shared" si="20"/>
        <v>14.642411004660305</v>
      </c>
      <c r="M85" s="7">
        <f t="shared" si="16"/>
        <v>0</v>
      </c>
      <c r="Y85" s="1"/>
      <c r="Z85" s="13"/>
      <c r="AB85" s="4"/>
    </row>
    <row r="86" spans="1:28" x14ac:dyDescent="0.35">
      <c r="A86" s="116">
        <v>73</v>
      </c>
      <c r="B86" s="70">
        <v>43537</v>
      </c>
      <c r="C86" s="98">
        <v>293.1926519468837</v>
      </c>
      <c r="D86" s="5">
        <v>0</v>
      </c>
      <c r="E86" s="4">
        <f t="shared" si="9"/>
        <v>2</v>
      </c>
      <c r="F86" s="4">
        <f t="shared" si="17"/>
        <v>0</v>
      </c>
      <c r="G86" s="5">
        <f t="shared" si="18"/>
        <v>14.642411004660305</v>
      </c>
      <c r="H86" s="5">
        <f t="shared" si="21"/>
        <v>14.642411004660305</v>
      </c>
      <c r="I86" s="19">
        <f t="shared" si="14"/>
        <v>0</v>
      </c>
      <c r="J86" s="5">
        <f t="shared" si="15"/>
        <v>0</v>
      </c>
      <c r="K86" s="5">
        <f t="shared" si="19"/>
        <v>0</v>
      </c>
      <c r="L86" s="5">
        <f t="shared" si="20"/>
        <v>14.642411004660305</v>
      </c>
      <c r="M86" s="7">
        <f t="shared" si="16"/>
        <v>0</v>
      </c>
      <c r="Y86" s="1"/>
      <c r="Z86" s="13"/>
      <c r="AB86" s="4"/>
    </row>
    <row r="87" spans="1:28" x14ac:dyDescent="0.35">
      <c r="A87" s="116">
        <v>74</v>
      </c>
      <c r="B87" s="70">
        <v>43538</v>
      </c>
      <c r="C87" s="98">
        <v>293.1926519468837</v>
      </c>
      <c r="D87" s="5">
        <v>0</v>
      </c>
      <c r="E87" s="4">
        <f t="shared" si="9"/>
        <v>3</v>
      </c>
      <c r="F87" s="4">
        <f t="shared" si="17"/>
        <v>0</v>
      </c>
      <c r="G87" s="5">
        <f t="shared" si="18"/>
        <v>14.642411004660305</v>
      </c>
      <c r="H87" s="5">
        <f t="shared" si="21"/>
        <v>14.642411004660305</v>
      </c>
      <c r="I87" s="19">
        <f t="shared" si="14"/>
        <v>0</v>
      </c>
      <c r="J87" s="5">
        <f t="shared" si="15"/>
        <v>0</v>
      </c>
      <c r="K87" s="5">
        <f t="shared" si="19"/>
        <v>0</v>
      </c>
      <c r="L87" s="5">
        <f t="shared" si="20"/>
        <v>14.642411004660305</v>
      </c>
      <c r="M87" s="7">
        <f t="shared" si="16"/>
        <v>0</v>
      </c>
      <c r="Y87" s="1"/>
      <c r="Z87" s="13"/>
      <c r="AB87" s="4"/>
    </row>
    <row r="88" spans="1:28" x14ac:dyDescent="0.35">
      <c r="A88" s="116">
        <v>75</v>
      </c>
      <c r="B88" s="70">
        <v>43539</v>
      </c>
      <c r="C88" s="98">
        <v>293.1926519468837</v>
      </c>
      <c r="D88" s="5">
        <v>0</v>
      </c>
      <c r="E88" s="4">
        <f t="shared" si="9"/>
        <v>4</v>
      </c>
      <c r="F88" s="4">
        <f t="shared" si="17"/>
        <v>0</v>
      </c>
      <c r="G88" s="5">
        <f t="shared" si="18"/>
        <v>14.642411004660305</v>
      </c>
      <c r="H88" s="5">
        <f t="shared" si="21"/>
        <v>14.642411004660305</v>
      </c>
      <c r="I88" s="19">
        <f t="shared" si="14"/>
        <v>0</v>
      </c>
      <c r="J88" s="5">
        <f t="shared" si="15"/>
        <v>0</v>
      </c>
      <c r="K88" s="5">
        <f t="shared" si="19"/>
        <v>0</v>
      </c>
      <c r="L88" s="5">
        <f t="shared" si="20"/>
        <v>14.642411004660305</v>
      </c>
      <c r="M88" s="7">
        <f t="shared" si="16"/>
        <v>0</v>
      </c>
      <c r="Y88" s="1"/>
      <c r="Z88" s="13"/>
      <c r="AB88" s="4"/>
    </row>
    <row r="89" spans="1:28" x14ac:dyDescent="0.35">
      <c r="A89" s="116">
        <v>76</v>
      </c>
      <c r="B89" s="70">
        <v>43540</v>
      </c>
      <c r="C89" s="98">
        <v>293.1926519468837</v>
      </c>
      <c r="D89" s="5">
        <v>0</v>
      </c>
      <c r="E89" s="4">
        <f t="shared" si="9"/>
        <v>5</v>
      </c>
      <c r="F89" s="4">
        <f t="shared" si="17"/>
        <v>1</v>
      </c>
      <c r="G89" s="5">
        <f t="shared" si="18"/>
        <v>14.642411004660305</v>
      </c>
      <c r="H89" s="5">
        <f t="shared" si="21"/>
        <v>14.642411004660305</v>
      </c>
      <c r="I89" s="19">
        <f t="shared" si="14"/>
        <v>0</v>
      </c>
      <c r="J89" s="5">
        <f t="shared" si="15"/>
        <v>0</v>
      </c>
      <c r="K89" s="5">
        <f t="shared" si="19"/>
        <v>0</v>
      </c>
      <c r="L89" s="5">
        <f t="shared" si="20"/>
        <v>14.642411004660305</v>
      </c>
      <c r="M89" s="7">
        <f t="shared" si="16"/>
        <v>0</v>
      </c>
      <c r="Y89" s="1"/>
      <c r="Z89" s="13"/>
      <c r="AB89" s="4"/>
    </row>
    <row r="90" spans="1:28" x14ac:dyDescent="0.35">
      <c r="A90" s="116">
        <v>77</v>
      </c>
      <c r="B90" s="70">
        <v>43541</v>
      </c>
      <c r="C90" s="98">
        <v>293.1926519468837</v>
      </c>
      <c r="D90" s="5">
        <v>0</v>
      </c>
      <c r="E90" s="4">
        <f t="shared" si="9"/>
        <v>6</v>
      </c>
      <c r="F90" s="4">
        <f t="shared" si="17"/>
        <v>0</v>
      </c>
      <c r="G90" s="5">
        <f t="shared" si="18"/>
        <v>14.642411004660305</v>
      </c>
      <c r="H90" s="5">
        <f t="shared" si="21"/>
        <v>14.642411004660305</v>
      </c>
      <c r="I90" s="19">
        <f t="shared" si="14"/>
        <v>0</v>
      </c>
      <c r="J90" s="5">
        <f t="shared" si="15"/>
        <v>0</v>
      </c>
      <c r="K90" s="5">
        <f t="shared" si="19"/>
        <v>0</v>
      </c>
      <c r="L90" s="5">
        <f t="shared" si="20"/>
        <v>14.642411004660305</v>
      </c>
      <c r="M90" s="7">
        <f t="shared" si="16"/>
        <v>0</v>
      </c>
      <c r="Y90" s="1"/>
      <c r="Z90" s="13"/>
      <c r="AB90" s="4"/>
    </row>
    <row r="91" spans="1:28" x14ac:dyDescent="0.35">
      <c r="A91" s="116">
        <v>78</v>
      </c>
      <c r="B91" s="70">
        <v>43542</v>
      </c>
      <c r="C91" s="98">
        <v>293.1926519468837</v>
      </c>
      <c r="D91" s="5">
        <v>3.5223699867649314</v>
      </c>
      <c r="E91" s="4">
        <f t="shared" si="9"/>
        <v>7</v>
      </c>
      <c r="F91" s="4">
        <f t="shared" si="17"/>
        <v>0</v>
      </c>
      <c r="G91" s="5">
        <f t="shared" si="18"/>
        <v>14.642411004660305</v>
      </c>
      <c r="H91" s="5">
        <f t="shared" si="21"/>
        <v>14.642411004660305</v>
      </c>
      <c r="I91" s="19">
        <f t="shared" si="14"/>
        <v>0</v>
      </c>
      <c r="J91" s="5">
        <f t="shared" si="15"/>
        <v>0</v>
      </c>
      <c r="K91" s="5">
        <f t="shared" si="19"/>
        <v>0</v>
      </c>
      <c r="L91" s="5">
        <f t="shared" si="20"/>
        <v>11.120041017895375</v>
      </c>
      <c r="M91" s="7">
        <f t="shared" si="16"/>
        <v>0</v>
      </c>
      <c r="Y91" s="1"/>
      <c r="Z91" s="13"/>
      <c r="AB91" s="4"/>
    </row>
    <row r="92" spans="1:28" x14ac:dyDescent="0.35">
      <c r="A92" s="116">
        <v>79</v>
      </c>
      <c r="B92" s="70">
        <v>43543</v>
      </c>
      <c r="C92" s="98">
        <v>293.1926519468837</v>
      </c>
      <c r="D92" s="5">
        <v>3.2768454501213258</v>
      </c>
      <c r="E92" s="4">
        <f t="shared" si="9"/>
        <v>1</v>
      </c>
      <c r="F92" s="4">
        <f t="shared" si="17"/>
        <v>1</v>
      </c>
      <c r="G92" s="5">
        <f t="shared" si="18"/>
        <v>11.120041017895375</v>
      </c>
      <c r="H92" s="5">
        <f t="shared" si="21"/>
        <v>11.120041017895375</v>
      </c>
      <c r="I92" s="19">
        <f t="shared" si="14"/>
        <v>1</v>
      </c>
      <c r="J92" s="5">
        <f t="shared" si="15"/>
        <v>28</v>
      </c>
      <c r="K92" s="5">
        <f t="shared" si="19"/>
        <v>0</v>
      </c>
      <c r="L92" s="5">
        <f t="shared" si="20"/>
        <v>7.8431955677740488</v>
      </c>
      <c r="M92" s="7">
        <f t="shared" si="16"/>
        <v>0</v>
      </c>
      <c r="Y92" s="1"/>
      <c r="Z92" s="13"/>
      <c r="AB92" s="4"/>
    </row>
    <row r="93" spans="1:28" x14ac:dyDescent="0.35">
      <c r="A93" s="116">
        <v>80</v>
      </c>
      <c r="B93" s="70">
        <v>43544</v>
      </c>
      <c r="C93" s="98">
        <v>293.1926519468837</v>
      </c>
      <c r="D93" s="5">
        <v>0</v>
      </c>
      <c r="E93" s="4">
        <f t="shared" si="9"/>
        <v>2</v>
      </c>
      <c r="F93" s="4">
        <f t="shared" si="17"/>
        <v>0</v>
      </c>
      <c r="G93" s="5">
        <f t="shared" si="18"/>
        <v>7.8431955677740488</v>
      </c>
      <c r="H93" s="5">
        <f t="shared" si="21"/>
        <v>35.843195567774046</v>
      </c>
      <c r="I93" s="19">
        <f t="shared" si="14"/>
        <v>0</v>
      </c>
      <c r="J93" s="5">
        <f t="shared" si="15"/>
        <v>0</v>
      </c>
      <c r="K93" s="5">
        <f t="shared" si="19"/>
        <v>0</v>
      </c>
      <c r="L93" s="5">
        <f t="shared" si="20"/>
        <v>7.8431955677740488</v>
      </c>
      <c r="M93" s="7">
        <f t="shared" si="16"/>
        <v>0</v>
      </c>
      <c r="Y93" s="1"/>
      <c r="Z93" s="13"/>
      <c r="AB93" s="4"/>
    </row>
    <row r="94" spans="1:28" x14ac:dyDescent="0.35">
      <c r="A94" s="116">
        <v>81</v>
      </c>
      <c r="B94" s="70">
        <v>43545</v>
      </c>
      <c r="C94" s="98">
        <v>293.1926519468837</v>
      </c>
      <c r="D94" s="5">
        <v>0</v>
      </c>
      <c r="E94" s="4">
        <f t="shared" si="9"/>
        <v>3</v>
      </c>
      <c r="F94" s="4">
        <f t="shared" si="17"/>
        <v>0</v>
      </c>
      <c r="G94" s="5">
        <f t="shared" si="18"/>
        <v>7.8431955677740488</v>
      </c>
      <c r="H94" s="5">
        <f t="shared" si="21"/>
        <v>35.843195567774046</v>
      </c>
      <c r="I94" s="19">
        <f t="shared" si="14"/>
        <v>0</v>
      </c>
      <c r="J94" s="5">
        <f t="shared" si="15"/>
        <v>0</v>
      </c>
      <c r="K94" s="5">
        <f t="shared" si="19"/>
        <v>0</v>
      </c>
      <c r="L94" s="5">
        <f t="shared" si="20"/>
        <v>7.8431955677740488</v>
      </c>
      <c r="M94" s="7">
        <f t="shared" si="16"/>
        <v>0</v>
      </c>
      <c r="Y94" s="1"/>
      <c r="Z94" s="13"/>
      <c r="AB94" s="4"/>
    </row>
    <row r="95" spans="1:28" x14ac:dyDescent="0.35">
      <c r="A95" s="116">
        <v>82</v>
      </c>
      <c r="B95" s="70">
        <v>43546</v>
      </c>
      <c r="C95" s="98">
        <v>293.1926519468837</v>
      </c>
      <c r="D95" s="5">
        <v>0</v>
      </c>
      <c r="E95" s="4">
        <f t="shared" si="9"/>
        <v>4</v>
      </c>
      <c r="F95" s="4">
        <f t="shared" si="17"/>
        <v>0</v>
      </c>
      <c r="G95" s="5">
        <f t="shared" si="18"/>
        <v>7.8431955677740488</v>
      </c>
      <c r="H95" s="5">
        <f t="shared" si="21"/>
        <v>35.843195567774046</v>
      </c>
      <c r="I95" s="19">
        <f t="shared" si="14"/>
        <v>0</v>
      </c>
      <c r="J95" s="5">
        <f t="shared" si="15"/>
        <v>0</v>
      </c>
      <c r="K95" s="5">
        <f t="shared" si="19"/>
        <v>0</v>
      </c>
      <c r="L95" s="5">
        <f t="shared" si="20"/>
        <v>7.8431955677740488</v>
      </c>
      <c r="M95" s="7">
        <f t="shared" si="16"/>
        <v>0</v>
      </c>
      <c r="Y95" s="1"/>
      <c r="Z95" s="13"/>
      <c r="AB95" s="4"/>
    </row>
    <row r="96" spans="1:28" x14ac:dyDescent="0.35">
      <c r="A96" s="116">
        <v>83</v>
      </c>
      <c r="B96" s="70">
        <v>43547</v>
      </c>
      <c r="C96" s="98">
        <v>293.1926519468837</v>
      </c>
      <c r="D96" s="5">
        <v>0</v>
      </c>
      <c r="E96" s="4">
        <f t="shared" si="9"/>
        <v>5</v>
      </c>
      <c r="F96" s="4">
        <f t="shared" si="17"/>
        <v>1</v>
      </c>
      <c r="G96" s="5">
        <f t="shared" si="18"/>
        <v>7.8431955677740488</v>
      </c>
      <c r="H96" s="5">
        <f t="shared" si="21"/>
        <v>35.843195567774046</v>
      </c>
      <c r="I96" s="19">
        <f t="shared" si="14"/>
        <v>0</v>
      </c>
      <c r="J96" s="5">
        <f t="shared" si="15"/>
        <v>0</v>
      </c>
      <c r="K96" s="5">
        <f t="shared" si="19"/>
        <v>28</v>
      </c>
      <c r="L96" s="5">
        <f t="shared" si="20"/>
        <v>35.843195567774046</v>
      </c>
      <c r="M96" s="7">
        <f t="shared" si="16"/>
        <v>0</v>
      </c>
      <c r="Y96" s="1"/>
      <c r="Z96" s="13"/>
      <c r="AB96" s="4"/>
    </row>
    <row r="97" spans="1:28" x14ac:dyDescent="0.35">
      <c r="A97" s="116">
        <v>84</v>
      </c>
      <c r="B97" s="70">
        <v>43548</v>
      </c>
      <c r="C97" s="98">
        <v>293.1926519468837</v>
      </c>
      <c r="D97" s="5">
        <v>0</v>
      </c>
      <c r="E97" s="4">
        <f t="shared" si="9"/>
        <v>6</v>
      </c>
      <c r="F97" s="4">
        <f t="shared" si="17"/>
        <v>0</v>
      </c>
      <c r="G97" s="5">
        <f t="shared" si="18"/>
        <v>35.843195567774046</v>
      </c>
      <c r="H97" s="5">
        <f t="shared" si="21"/>
        <v>35.843195567774046</v>
      </c>
      <c r="I97" s="19">
        <f t="shared" si="14"/>
        <v>0</v>
      </c>
      <c r="J97" s="5">
        <f t="shared" si="15"/>
        <v>0</v>
      </c>
      <c r="K97" s="5">
        <f t="shared" si="19"/>
        <v>0</v>
      </c>
      <c r="L97" s="5">
        <f t="shared" si="20"/>
        <v>35.843195567774046</v>
      </c>
      <c r="M97" s="7">
        <f t="shared" si="16"/>
        <v>0</v>
      </c>
      <c r="Y97" s="1"/>
      <c r="Z97" s="13"/>
      <c r="AB97" s="4"/>
    </row>
    <row r="98" spans="1:28" x14ac:dyDescent="0.35">
      <c r="A98" s="116">
        <v>85</v>
      </c>
      <c r="B98" s="70">
        <v>43549</v>
      </c>
      <c r="C98" s="98">
        <v>293.1926519468837</v>
      </c>
      <c r="D98" s="5">
        <v>4.0900688758158354</v>
      </c>
      <c r="E98" s="4">
        <f t="shared" si="9"/>
        <v>7</v>
      </c>
      <c r="F98" s="4">
        <f t="shared" si="17"/>
        <v>0</v>
      </c>
      <c r="G98" s="5">
        <f t="shared" si="18"/>
        <v>35.843195567774046</v>
      </c>
      <c r="H98" s="5">
        <f t="shared" si="21"/>
        <v>35.843195567774046</v>
      </c>
      <c r="I98" s="19">
        <f t="shared" si="14"/>
        <v>0</v>
      </c>
      <c r="J98" s="5">
        <f t="shared" si="15"/>
        <v>0</v>
      </c>
      <c r="K98" s="5">
        <f t="shared" si="19"/>
        <v>0</v>
      </c>
      <c r="L98" s="5">
        <f t="shared" si="20"/>
        <v>31.753126691958212</v>
      </c>
      <c r="M98" s="7">
        <f t="shared" si="16"/>
        <v>0</v>
      </c>
      <c r="Y98" s="1"/>
      <c r="Z98" s="13"/>
      <c r="AB98" s="4"/>
    </row>
    <row r="99" spans="1:28" x14ac:dyDescent="0.35">
      <c r="A99" s="116">
        <v>86</v>
      </c>
      <c r="B99" s="70">
        <v>43550</v>
      </c>
      <c r="C99" s="98">
        <v>293.1926519468837</v>
      </c>
      <c r="D99" s="5">
        <v>3.228426400837666</v>
      </c>
      <c r="E99" s="4">
        <f t="shared" si="9"/>
        <v>1</v>
      </c>
      <c r="F99" s="4">
        <f t="shared" si="17"/>
        <v>1</v>
      </c>
      <c r="G99" s="5">
        <f t="shared" si="18"/>
        <v>31.753126691958212</v>
      </c>
      <c r="H99" s="5">
        <f t="shared" si="21"/>
        <v>31.753126691958212</v>
      </c>
      <c r="I99" s="19">
        <f t="shared" si="14"/>
        <v>0</v>
      </c>
      <c r="J99" s="5">
        <f t="shared" si="15"/>
        <v>0</v>
      </c>
      <c r="K99" s="5">
        <f t="shared" si="19"/>
        <v>0</v>
      </c>
      <c r="L99" s="5">
        <f t="shared" si="20"/>
        <v>28.524700291120546</v>
      </c>
      <c r="M99" s="7">
        <f t="shared" si="16"/>
        <v>0</v>
      </c>
      <c r="Y99" s="1"/>
      <c r="Z99" s="13"/>
      <c r="AB99" s="4"/>
    </row>
    <row r="100" spans="1:28" x14ac:dyDescent="0.35">
      <c r="A100" s="116">
        <v>87</v>
      </c>
      <c r="B100" s="70">
        <v>43551</v>
      </c>
      <c r="C100" s="98">
        <v>293.1926519468837</v>
      </c>
      <c r="D100" s="5">
        <v>3.0664532392767061</v>
      </c>
      <c r="E100" s="4">
        <f t="shared" si="9"/>
        <v>2</v>
      </c>
      <c r="F100" s="4">
        <f t="shared" si="17"/>
        <v>0</v>
      </c>
      <c r="G100" s="5">
        <f t="shared" si="18"/>
        <v>28.524700291120546</v>
      </c>
      <c r="H100" s="5">
        <f t="shared" si="21"/>
        <v>28.524700291120546</v>
      </c>
      <c r="I100" s="19">
        <f t="shared" si="14"/>
        <v>0</v>
      </c>
      <c r="J100" s="5">
        <f t="shared" si="15"/>
        <v>0</v>
      </c>
      <c r="K100" s="5">
        <f t="shared" si="19"/>
        <v>0</v>
      </c>
      <c r="L100" s="5">
        <f t="shared" si="20"/>
        <v>25.458247051843841</v>
      </c>
      <c r="M100" s="7">
        <f t="shared" si="16"/>
        <v>0</v>
      </c>
      <c r="Y100" s="1"/>
      <c r="Z100" s="13"/>
      <c r="AB100" s="4"/>
    </row>
    <row r="101" spans="1:28" x14ac:dyDescent="0.35">
      <c r="A101" s="116">
        <v>88</v>
      </c>
      <c r="B101" s="70">
        <v>43552</v>
      </c>
      <c r="C101" s="98">
        <v>293.1926519468837</v>
      </c>
      <c r="D101" s="5">
        <v>2.8932401772443699</v>
      </c>
      <c r="E101" s="4">
        <f t="shared" si="9"/>
        <v>3</v>
      </c>
      <c r="F101" s="4">
        <f t="shared" si="17"/>
        <v>0</v>
      </c>
      <c r="G101" s="5">
        <f t="shared" si="18"/>
        <v>25.458247051843841</v>
      </c>
      <c r="H101" s="5">
        <f t="shared" si="21"/>
        <v>25.458247051843841</v>
      </c>
      <c r="I101" s="19">
        <f t="shared" si="14"/>
        <v>0</v>
      </c>
      <c r="J101" s="5">
        <f t="shared" si="15"/>
        <v>0</v>
      </c>
      <c r="K101" s="5">
        <f t="shared" si="19"/>
        <v>0</v>
      </c>
      <c r="L101" s="5">
        <f t="shared" si="20"/>
        <v>22.565006874599472</v>
      </c>
      <c r="M101" s="7">
        <f t="shared" si="16"/>
        <v>0</v>
      </c>
      <c r="Y101" s="1"/>
      <c r="Z101" s="13"/>
      <c r="AB101" s="4"/>
    </row>
    <row r="102" spans="1:28" x14ac:dyDescent="0.35">
      <c r="A102" s="116">
        <v>89</v>
      </c>
      <c r="B102" s="70">
        <v>43553</v>
      </c>
      <c r="C102" s="98">
        <v>293.1926519468837</v>
      </c>
      <c r="D102" s="5">
        <v>3.1961669077388666</v>
      </c>
      <c r="E102" s="4">
        <f t="shared" si="9"/>
        <v>4</v>
      </c>
      <c r="F102" s="4">
        <f t="shared" si="17"/>
        <v>0</v>
      </c>
      <c r="G102" s="5">
        <f t="shared" si="18"/>
        <v>22.565006874599472</v>
      </c>
      <c r="H102" s="5">
        <f t="shared" si="21"/>
        <v>22.565006874599472</v>
      </c>
      <c r="I102" s="19">
        <f t="shared" si="14"/>
        <v>0</v>
      </c>
      <c r="J102" s="5">
        <f t="shared" si="15"/>
        <v>0</v>
      </c>
      <c r="K102" s="5">
        <f t="shared" si="19"/>
        <v>0</v>
      </c>
      <c r="L102" s="5">
        <f t="shared" si="20"/>
        <v>19.368839966860605</v>
      </c>
      <c r="M102" s="7">
        <f t="shared" si="16"/>
        <v>0</v>
      </c>
      <c r="Y102" s="1"/>
      <c r="Z102" s="13"/>
      <c r="AB102" s="4"/>
    </row>
    <row r="103" spans="1:28" x14ac:dyDescent="0.35">
      <c r="A103" s="116">
        <v>90</v>
      </c>
      <c r="B103" s="70">
        <v>43554</v>
      </c>
      <c r="C103" s="98">
        <v>293.1926519468837</v>
      </c>
      <c r="D103" s="22">
        <v>3.7626552404909388</v>
      </c>
      <c r="E103" s="4">
        <f t="shared" si="9"/>
        <v>5</v>
      </c>
      <c r="F103" s="4">
        <f t="shared" si="17"/>
        <v>1</v>
      </c>
      <c r="G103" s="5">
        <f t="shared" si="18"/>
        <v>19.368839966860605</v>
      </c>
      <c r="H103" s="5">
        <f t="shared" si="21"/>
        <v>19.368839966860605</v>
      </c>
      <c r="I103" s="19">
        <f t="shared" si="14"/>
        <v>0</v>
      </c>
      <c r="J103" s="5">
        <f t="shared" si="15"/>
        <v>0</v>
      </c>
      <c r="K103" s="5">
        <f t="shared" si="19"/>
        <v>0</v>
      </c>
      <c r="L103" s="5">
        <f t="shared" si="20"/>
        <v>15.606184726369666</v>
      </c>
      <c r="M103" s="7">
        <f t="shared" si="16"/>
        <v>0</v>
      </c>
      <c r="Y103" s="1"/>
      <c r="Z103" s="13"/>
      <c r="AB103" s="4"/>
    </row>
    <row r="104" spans="1:28" x14ac:dyDescent="0.35">
      <c r="A104" s="4"/>
      <c r="B104" s="26"/>
      <c r="C104" s="22"/>
      <c r="D104" s="3"/>
      <c r="E104" s="3"/>
      <c r="F104" s="22"/>
      <c r="G104" s="22"/>
      <c r="H104" s="26"/>
      <c r="I104" s="22"/>
      <c r="J104" s="5"/>
      <c r="K104" s="18"/>
      <c r="L104" s="1"/>
    </row>
    <row r="105" spans="1:28" x14ac:dyDescent="0.35">
      <c r="B105" s="20"/>
      <c r="C105" s="18"/>
      <c r="D105" s="1"/>
      <c r="F105" s="18"/>
      <c r="H105" s="20"/>
      <c r="I105" s="18"/>
      <c r="J105" s="25"/>
      <c r="K105" s="18"/>
      <c r="L105" s="1"/>
    </row>
    <row r="106" spans="1:28" x14ac:dyDescent="0.35">
      <c r="B106" s="20"/>
      <c r="C106" s="18"/>
      <c r="D106" s="1"/>
      <c r="F106" s="18"/>
      <c r="H106" s="20"/>
      <c r="I106" s="18"/>
      <c r="J106" s="25"/>
      <c r="K106" s="18"/>
      <c r="L106" s="1"/>
    </row>
  </sheetData>
  <mergeCells count="9">
    <mergeCell ref="A1:D1"/>
    <mergeCell ref="H5:J5"/>
    <mergeCell ref="C12:D12"/>
    <mergeCell ref="K10:K11"/>
    <mergeCell ref="E6:F6"/>
    <mergeCell ref="A5:B5"/>
    <mergeCell ref="K5:L5"/>
    <mergeCell ref="D5:F5"/>
    <mergeCell ref="D9:F9"/>
  </mergeCells>
  <phoneticPr fontId="2" type="noConversion"/>
  <pageMargins left="0.75" right="0.75" top="1" bottom="1" header="0.5" footer="0.5"/>
  <pageSetup scale="28" orientation="landscape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7C76-E2D2-4B37-B013-56F82E14FD6A}">
  <sheetPr codeName="Sheet2">
    <pageSetUpPr fitToPage="1"/>
  </sheetPr>
  <dimension ref="A1:AB106"/>
  <sheetViews>
    <sheetView showGridLines="0" zoomScale="75" zoomScaleNormal="75" workbookViewId="0">
      <selection activeCell="J7" sqref="J7"/>
    </sheetView>
  </sheetViews>
  <sheetFormatPr defaultColWidth="10.69140625" defaultRowHeight="15.5" x14ac:dyDescent="0.35"/>
  <cols>
    <col min="1" max="1" width="13.765625" style="1" customWidth="1"/>
    <col min="2" max="2" width="9.69140625" style="1" bestFit="1" customWidth="1"/>
    <col min="3" max="3" width="7.4609375" style="20" bestFit="1" customWidth="1"/>
    <col min="4" max="4" width="9.69140625" style="18" customWidth="1"/>
    <col min="5" max="5" width="9.15234375" style="1" customWidth="1"/>
    <col min="6" max="6" width="9.07421875" style="1" customWidth="1"/>
    <col min="7" max="7" width="9.921875" style="18" customWidth="1"/>
    <col min="8" max="8" width="10.23046875" style="18" customWidth="1"/>
    <col min="9" max="9" width="9.07421875" style="20" customWidth="1"/>
    <col min="10" max="10" width="11.921875" style="18" customWidth="1"/>
    <col min="11" max="11" width="10.84375" style="25" customWidth="1"/>
    <col min="12" max="12" width="10.3046875" style="18" customWidth="1"/>
    <col min="13" max="13" width="10" style="1" customWidth="1"/>
    <col min="14" max="14" width="9" style="1" customWidth="1"/>
    <col min="15" max="15" width="10.69140625" style="1"/>
    <col min="16" max="16" width="8.07421875" style="1" customWidth="1"/>
    <col min="17" max="17" width="11.3828125" style="1" customWidth="1"/>
    <col min="18" max="18" width="12.765625" style="1" customWidth="1"/>
    <col min="19" max="19" width="10.69140625" style="1"/>
    <col min="20" max="20" width="7.69140625" style="1" customWidth="1"/>
    <col min="21" max="21" width="7.4609375" style="1" customWidth="1"/>
    <col min="22" max="22" width="8.15234375" style="1" customWidth="1"/>
    <col min="23" max="23" width="7.4609375" style="1" customWidth="1"/>
    <col min="24" max="24" width="6" style="1" customWidth="1"/>
    <col min="25" max="25" width="7.53515625" style="13" bestFit="1" customWidth="1"/>
    <col min="26" max="27" width="10.69140625" style="4"/>
    <col min="28" max="16384" width="10.69140625" style="1"/>
  </cols>
  <sheetData>
    <row r="1" spans="1:28" ht="16" thickBot="1" x14ac:dyDescent="0.4">
      <c r="A1" s="127" t="s">
        <v>31</v>
      </c>
      <c r="B1" s="127"/>
      <c r="C1" s="127"/>
      <c r="D1" s="127"/>
    </row>
    <row r="2" spans="1:28" x14ac:dyDescent="0.35">
      <c r="A2" s="85"/>
      <c r="B2" s="86"/>
      <c r="C2" s="87"/>
      <c r="D2" s="88"/>
    </row>
    <row r="3" spans="1:28" ht="31.5" thickBot="1" x14ac:dyDescent="0.4">
      <c r="A3" s="96" t="s">
        <v>32</v>
      </c>
      <c r="B3" s="81" t="s">
        <v>33</v>
      </c>
      <c r="C3" s="81" t="s">
        <v>34</v>
      </c>
      <c r="D3" s="82" t="s">
        <v>36</v>
      </c>
    </row>
    <row r="4" spans="1:28" ht="16" thickBot="1" x14ac:dyDescent="0.4">
      <c r="A4" s="111"/>
      <c r="B4" s="111"/>
      <c r="C4" s="111"/>
      <c r="D4" s="111"/>
    </row>
    <row r="5" spans="1:28" ht="38" customHeight="1" thickBot="1" x14ac:dyDescent="0.4">
      <c r="A5" s="133" t="s">
        <v>20</v>
      </c>
      <c r="B5" s="133"/>
      <c r="C5" s="73"/>
      <c r="D5" s="134" t="s">
        <v>11</v>
      </c>
      <c r="E5" s="134"/>
      <c r="F5" s="134"/>
      <c r="G5" s="74"/>
      <c r="H5" s="128" t="s">
        <v>12</v>
      </c>
      <c r="I5" s="128"/>
      <c r="J5" s="128"/>
      <c r="K5" s="134" t="s">
        <v>36</v>
      </c>
      <c r="L5" s="134"/>
      <c r="M5" s="76"/>
      <c r="R5" s="3"/>
      <c r="S5" s="21"/>
    </row>
    <row r="6" spans="1:28" s="2" customFormat="1" ht="31" x14ac:dyDescent="0.35">
      <c r="A6" s="38" t="s">
        <v>22</v>
      </c>
      <c r="B6" s="94" t="s">
        <v>21</v>
      </c>
      <c r="C6" s="95"/>
      <c r="D6" s="29" t="s">
        <v>1</v>
      </c>
      <c r="E6" s="118" t="s">
        <v>19</v>
      </c>
      <c r="F6" s="119"/>
      <c r="G6" s="84"/>
      <c r="H6" s="78" t="s">
        <v>5</v>
      </c>
      <c r="I6" s="101" t="s">
        <v>2</v>
      </c>
      <c r="J6" s="28" t="s">
        <v>23</v>
      </c>
      <c r="K6" s="99" t="s">
        <v>25</v>
      </c>
      <c r="L6" s="79" t="s">
        <v>56</v>
      </c>
      <c r="M6" s="84"/>
      <c r="R6" s="84"/>
    </row>
    <row r="7" spans="1:28" ht="16" thickBot="1" x14ac:dyDescent="0.4">
      <c r="A7" s="39" t="s">
        <v>26</v>
      </c>
      <c r="B7" s="40">
        <f>28</f>
        <v>28</v>
      </c>
      <c r="C7" s="35"/>
      <c r="D7" s="122">
        <v>21.637758571941887</v>
      </c>
      <c r="E7" s="120">
        <v>22.725091650659063</v>
      </c>
      <c r="F7" s="121"/>
      <c r="G7" s="74"/>
      <c r="H7" s="80">
        <f>SUM(I14:I104)</f>
        <v>10</v>
      </c>
      <c r="I7" s="113">
        <f>AVERAGE(L14:L104)</f>
        <v>18.526947182811334</v>
      </c>
      <c r="J7" s="123">
        <f>AVERAGE(C14:C104)</f>
        <v>319.72849103593228</v>
      </c>
      <c r="K7" s="100">
        <f>SUM(M14:M103)</f>
        <v>0</v>
      </c>
      <c r="L7" s="109">
        <v>56</v>
      </c>
      <c r="M7" s="76"/>
      <c r="R7" s="76"/>
    </row>
    <row r="8" spans="1:28" x14ac:dyDescent="0.35">
      <c r="A8" s="39" t="s">
        <v>17</v>
      </c>
      <c r="B8" s="41">
        <v>7.0000000000000007E-2</v>
      </c>
      <c r="C8" s="35"/>
      <c r="D8" s="74"/>
      <c r="E8" s="76"/>
      <c r="F8" s="76"/>
      <c r="G8" s="74"/>
      <c r="H8" s="35"/>
      <c r="I8" s="35"/>
      <c r="J8" s="35"/>
      <c r="K8" s="75"/>
      <c r="L8" s="89"/>
      <c r="M8" s="90"/>
      <c r="N8" s="76"/>
      <c r="O8" s="76"/>
      <c r="P8" s="76"/>
      <c r="Q8" s="76"/>
      <c r="R8" s="76"/>
      <c r="U8" s="3"/>
      <c r="V8" s="3"/>
      <c r="W8" s="3"/>
    </row>
    <row r="9" spans="1:28" ht="16" thickBot="1" x14ac:dyDescent="0.4">
      <c r="A9" s="39" t="s">
        <v>57</v>
      </c>
      <c r="B9" s="41">
        <v>10</v>
      </c>
      <c r="C9" s="35"/>
      <c r="D9" s="127" t="s">
        <v>27</v>
      </c>
      <c r="E9" s="127"/>
      <c r="F9" s="127"/>
      <c r="G9" s="74"/>
      <c r="H9" s="35"/>
      <c r="I9" s="35"/>
      <c r="J9" s="35"/>
      <c r="K9" s="75"/>
      <c r="L9" s="112"/>
      <c r="M9" s="90"/>
      <c r="N9" s="89"/>
      <c r="O9" s="89"/>
      <c r="P9" s="76"/>
      <c r="Q9" s="76"/>
      <c r="R9" s="76"/>
      <c r="U9" s="3"/>
      <c r="V9" s="3"/>
      <c r="W9" s="3"/>
    </row>
    <row r="10" spans="1:28" ht="46.5" x14ac:dyDescent="0.35">
      <c r="A10" s="39" t="s">
        <v>40</v>
      </c>
      <c r="B10" s="103">
        <f>COUNT(B14:B104)</f>
        <v>91</v>
      </c>
      <c r="C10" s="35"/>
      <c r="D10" s="29" t="s">
        <v>28</v>
      </c>
      <c r="E10" s="27" t="s">
        <v>29</v>
      </c>
      <c r="F10" s="28" t="s">
        <v>30</v>
      </c>
      <c r="G10" s="74"/>
      <c r="H10" s="29" t="s">
        <v>37</v>
      </c>
      <c r="I10" s="27" t="s">
        <v>39</v>
      </c>
      <c r="J10" s="28" t="s">
        <v>38</v>
      </c>
      <c r="K10" s="130"/>
      <c r="L10" s="77" t="s">
        <v>0</v>
      </c>
      <c r="M10" s="76"/>
      <c r="N10" s="76"/>
      <c r="O10" s="76"/>
      <c r="P10" s="90"/>
      <c r="Q10" s="74"/>
      <c r="R10" s="76"/>
      <c r="T10" s="3"/>
      <c r="U10" s="3"/>
      <c r="V10" s="3"/>
      <c r="W10" s="3"/>
      <c r="Y10" s="14"/>
    </row>
    <row r="11" spans="1:28" ht="31.5" thickBot="1" x14ac:dyDescent="0.4">
      <c r="A11" s="42" t="s">
        <v>18</v>
      </c>
      <c r="B11" s="104">
        <f>SUM(D14:D104)</f>
        <v>280.89459495277129</v>
      </c>
      <c r="C11" s="35"/>
      <c r="D11" s="91">
        <f>ROUNDUP(SQRT(2*SUM(D14:D104)*B9/(B8*J7)),2)</f>
        <v>15.85</v>
      </c>
      <c r="E11" s="92">
        <f>MAX(D14:D104)*5</f>
        <v>19.710842928211253</v>
      </c>
      <c r="F11" s="37">
        <f>E11+ROUNDUP(D11,2)</f>
        <v>35.560842928211251</v>
      </c>
      <c r="G11" s="74"/>
      <c r="H11" s="126">
        <f>I7*J7*B8</f>
        <v>414.65150063838797</v>
      </c>
      <c r="I11" s="92">
        <f>H7*B9</f>
        <v>100</v>
      </c>
      <c r="J11" s="37">
        <f>SUMPRODUCT(C14:C104,D14:D104)</f>
        <v>89679.940704115492</v>
      </c>
      <c r="K11" s="130"/>
      <c r="L11" s="83">
        <f>H11+I11+J11</f>
        <v>90194.592204753877</v>
      </c>
      <c r="M11" s="76"/>
      <c r="N11" s="76"/>
      <c r="O11" s="76"/>
      <c r="P11" s="90"/>
      <c r="Q11" s="76"/>
      <c r="R11" s="76"/>
      <c r="T11" s="3"/>
      <c r="U11" s="3"/>
      <c r="V11" s="3"/>
      <c r="W11" s="3"/>
      <c r="Y11" s="14"/>
    </row>
    <row r="12" spans="1:28" s="2" customFormat="1" ht="16" thickBot="1" x14ac:dyDescent="0.4">
      <c r="C12" s="129"/>
      <c r="D12" s="129"/>
      <c r="E12" s="31"/>
      <c r="F12" s="31"/>
      <c r="G12" s="31"/>
      <c r="H12" s="33"/>
      <c r="I12" s="36"/>
      <c r="J12" s="33"/>
      <c r="K12" s="33"/>
      <c r="L12" s="31"/>
      <c r="M12" s="34"/>
      <c r="N12" s="9"/>
      <c r="O12" s="9"/>
      <c r="P12" s="9"/>
      <c r="Q12" s="9"/>
      <c r="R12" s="9"/>
      <c r="S12" s="9"/>
      <c r="T12" s="9"/>
      <c r="U12" s="9"/>
      <c r="V12" s="9"/>
      <c r="W12" s="9"/>
      <c r="Y12" s="32"/>
      <c r="Z12" s="12"/>
      <c r="AA12" s="12"/>
    </row>
    <row r="13" spans="1:28" s="71" customFormat="1" ht="30" customHeight="1" thickBot="1" x14ac:dyDescent="0.4">
      <c r="A13" s="114" t="s">
        <v>58</v>
      </c>
      <c r="B13" s="114" t="s">
        <v>4</v>
      </c>
      <c r="C13" s="105" t="s">
        <v>24</v>
      </c>
      <c r="D13" s="105" t="s">
        <v>3</v>
      </c>
      <c r="E13" s="114" t="s">
        <v>14</v>
      </c>
      <c r="F13" s="114" t="s">
        <v>13</v>
      </c>
      <c r="G13" s="114" t="s">
        <v>35</v>
      </c>
      <c r="H13" s="114" t="s">
        <v>15</v>
      </c>
      <c r="I13" s="106" t="s">
        <v>10</v>
      </c>
      <c r="J13" s="107" t="s">
        <v>9</v>
      </c>
      <c r="K13" s="107" t="s">
        <v>8</v>
      </c>
      <c r="L13" s="110" t="s">
        <v>6</v>
      </c>
      <c r="M13" s="115" t="s">
        <v>7</v>
      </c>
      <c r="N13" s="108"/>
      <c r="O13" s="114" t="s">
        <v>16</v>
      </c>
      <c r="P13" s="114"/>
      <c r="Q13" s="114"/>
      <c r="R13" s="114"/>
      <c r="S13" s="114"/>
      <c r="T13" s="114"/>
      <c r="U13" s="114"/>
      <c r="V13" s="114"/>
      <c r="W13" s="114"/>
      <c r="X13" s="115"/>
      <c r="Z13" s="30"/>
    </row>
    <row r="14" spans="1:28" x14ac:dyDescent="0.35">
      <c r="A14" s="116">
        <v>1</v>
      </c>
      <c r="B14" s="44">
        <v>43555</v>
      </c>
      <c r="C14" s="45">
        <v>306.46057149140779</v>
      </c>
      <c r="D14" s="45">
        <v>2.9645024526517911</v>
      </c>
      <c r="E14" s="4">
        <f t="shared" ref="E14:E77" si="0">WEEKDAY(B14,2)</f>
        <v>6</v>
      </c>
      <c r="F14" s="8">
        <f>IF(OR(E14=1,E14=5),1,0)</f>
        <v>0</v>
      </c>
      <c r="G14" s="23">
        <f>D7</f>
        <v>21.637758571941887</v>
      </c>
      <c r="H14" s="5">
        <f>G14+SUM(J12:J13)</f>
        <v>21.637758571941887</v>
      </c>
      <c r="I14" s="19">
        <f t="shared" ref="I14:I77" si="1">IF(AND(H14&lt;=$D$7,F14=1),1,0)</f>
        <v>0</v>
      </c>
      <c r="J14" s="5">
        <f t="shared" ref="J14:J77" si="2">IF(I14=1,CEILING(($E$7-H14)/$B$7,1)*$B$7,0)</f>
        <v>0</v>
      </c>
      <c r="K14" s="24">
        <f>IF(F14=1,SUM(J12:J13),0)</f>
        <v>0</v>
      </c>
      <c r="L14" s="24">
        <f>G14+K14-D14</f>
        <v>18.673256119290095</v>
      </c>
      <c r="M14" s="7">
        <f t="shared" ref="M14:M77" si="3">IF(AND(L14&lt;0,D14&gt;0),ROUNDUP(L14/($B$11/$B$10),0)*(-1),0)</f>
        <v>0</v>
      </c>
      <c r="N14" s="3"/>
      <c r="O14" s="3"/>
      <c r="P14" s="3"/>
      <c r="Q14" s="3"/>
      <c r="R14" s="3"/>
      <c r="S14" s="3"/>
      <c r="T14" s="3"/>
      <c r="U14" s="3"/>
      <c r="V14" s="3"/>
      <c r="W14" s="15"/>
      <c r="Y14" s="1"/>
      <c r="Z14" s="14"/>
      <c r="AB14" s="4"/>
    </row>
    <row r="15" spans="1:28" x14ac:dyDescent="0.35">
      <c r="A15" s="116">
        <v>2</v>
      </c>
      <c r="B15" s="117">
        <v>43556</v>
      </c>
      <c r="C15" s="45">
        <v>306.46057149140779</v>
      </c>
      <c r="D15" s="45">
        <v>3.2387289355501214</v>
      </c>
      <c r="E15" s="4">
        <f t="shared" si="0"/>
        <v>7</v>
      </c>
      <c r="F15" s="4">
        <f t="shared" ref="F15:F78" si="4">IF(OR(E15=1,E15=5),1,0)</f>
        <v>0</v>
      </c>
      <c r="G15" s="5">
        <f>L14</f>
        <v>18.673256119290095</v>
      </c>
      <c r="H15" s="5">
        <f>G15+SUM(J12:J14)</f>
        <v>18.673256119290095</v>
      </c>
      <c r="I15" s="19">
        <f t="shared" si="1"/>
        <v>0</v>
      </c>
      <c r="J15" s="5">
        <f t="shared" si="2"/>
        <v>0</v>
      </c>
      <c r="K15" s="5">
        <f>IF(F15=1,SUM(J10:J14),0)</f>
        <v>0</v>
      </c>
      <c r="L15" s="5">
        <f>G15+K15-D15</f>
        <v>15.434527183739974</v>
      </c>
      <c r="M15" s="7">
        <f t="shared" si="3"/>
        <v>0</v>
      </c>
      <c r="N15" s="3"/>
      <c r="O15" s="3"/>
      <c r="P15" s="3"/>
      <c r="Q15" s="3"/>
      <c r="R15" s="3"/>
      <c r="S15" s="3"/>
      <c r="T15" s="3"/>
      <c r="U15" s="3"/>
      <c r="V15" s="3"/>
      <c r="W15" s="4"/>
      <c r="Y15" s="1"/>
      <c r="Z15" s="93"/>
      <c r="AB15" s="4"/>
    </row>
    <row r="16" spans="1:28" x14ac:dyDescent="0.35">
      <c r="A16" s="116">
        <v>3</v>
      </c>
      <c r="B16" s="117">
        <v>43557</v>
      </c>
      <c r="C16" s="45">
        <v>306.46057149140779</v>
      </c>
      <c r="D16" s="45">
        <v>3.5827975260427993</v>
      </c>
      <c r="E16" s="4">
        <f t="shared" si="0"/>
        <v>1</v>
      </c>
      <c r="F16" s="4">
        <f t="shared" si="4"/>
        <v>1</v>
      </c>
      <c r="G16" s="5">
        <f>L15</f>
        <v>15.434527183739974</v>
      </c>
      <c r="H16" s="5">
        <f>G16+SUM(J13:J15)</f>
        <v>15.434527183739974</v>
      </c>
      <c r="I16" s="19">
        <f t="shared" si="1"/>
        <v>1</v>
      </c>
      <c r="J16" s="5">
        <f t="shared" si="2"/>
        <v>28</v>
      </c>
      <c r="K16" s="5">
        <f>IF(F16=1,SUM(J12:J15),0)</f>
        <v>0</v>
      </c>
      <c r="L16" s="5">
        <f t="shared" ref="L16:L79" si="5">G16+K16-D16</f>
        <v>11.851729657697174</v>
      </c>
      <c r="M16" s="7">
        <f t="shared" si="3"/>
        <v>0</v>
      </c>
      <c r="N16" s="3"/>
      <c r="O16" s="3"/>
      <c r="P16" s="3"/>
      <c r="Q16" s="3"/>
      <c r="R16" s="3"/>
      <c r="S16" s="3"/>
      <c r="T16" s="3"/>
      <c r="U16" s="16"/>
      <c r="V16" s="10"/>
      <c r="W16" s="4"/>
      <c r="Y16" s="1"/>
      <c r="Z16" s="17"/>
      <c r="AB16" s="4"/>
    </row>
    <row r="17" spans="1:28" x14ac:dyDescent="0.35">
      <c r="A17" s="116">
        <v>4</v>
      </c>
      <c r="B17" s="117">
        <v>43558</v>
      </c>
      <c r="C17" s="45">
        <v>306.46057149140779</v>
      </c>
      <c r="D17" s="45">
        <v>3.5692265363412905</v>
      </c>
      <c r="E17" s="4">
        <f t="shared" si="0"/>
        <v>2</v>
      </c>
      <c r="F17" s="4">
        <f t="shared" si="4"/>
        <v>0</v>
      </c>
      <c r="G17" s="5">
        <f t="shared" ref="G17:G80" si="6">L16</f>
        <v>11.851729657697174</v>
      </c>
      <c r="H17" s="5">
        <f>G17+SUM(J13:J16)</f>
        <v>39.851729657697177</v>
      </c>
      <c r="I17" s="19">
        <f t="shared" si="1"/>
        <v>0</v>
      </c>
      <c r="J17" s="5">
        <f t="shared" si="2"/>
        <v>0</v>
      </c>
      <c r="K17" s="5">
        <f>IF(F17=1,SUM(J12:J16),0)</f>
        <v>0</v>
      </c>
      <c r="L17" s="5">
        <f t="shared" si="5"/>
        <v>8.2825031213558837</v>
      </c>
      <c r="M17" s="7">
        <f t="shared" si="3"/>
        <v>0</v>
      </c>
      <c r="N17" s="3"/>
      <c r="O17" s="3"/>
      <c r="P17" s="3"/>
      <c r="Q17" s="3"/>
      <c r="R17" s="3"/>
      <c r="S17" s="3"/>
      <c r="T17" s="3"/>
      <c r="U17" s="16"/>
      <c r="V17" s="11"/>
      <c r="W17" s="12"/>
      <c r="Y17" s="1"/>
      <c r="Z17" s="17"/>
      <c r="AB17" s="4"/>
    </row>
    <row r="18" spans="1:28" x14ac:dyDescent="0.35">
      <c r="A18" s="116">
        <v>5</v>
      </c>
      <c r="B18" s="117">
        <v>43559</v>
      </c>
      <c r="C18" s="45">
        <v>306.46057149140779</v>
      </c>
      <c r="D18" s="45">
        <v>3.4835441659011401</v>
      </c>
      <c r="E18" s="4">
        <f t="shared" si="0"/>
        <v>3</v>
      </c>
      <c r="F18" s="4">
        <f t="shared" si="4"/>
        <v>0</v>
      </c>
      <c r="G18" s="5">
        <f t="shared" si="6"/>
        <v>8.2825031213558837</v>
      </c>
      <c r="H18" s="5">
        <f t="shared" ref="H18:H81" si="7">G18+SUM(J14:J17)</f>
        <v>36.282503121355887</v>
      </c>
      <c r="I18" s="19">
        <f t="shared" si="1"/>
        <v>0</v>
      </c>
      <c r="J18" s="5">
        <f t="shared" si="2"/>
        <v>0</v>
      </c>
      <c r="K18" s="5">
        <f t="shared" ref="K18:K49" si="8">IF(F18=1,SUM(J13:J17),0)</f>
        <v>0</v>
      </c>
      <c r="L18" s="5">
        <f>G18+K18-D18</f>
        <v>4.7989589554547436</v>
      </c>
      <c r="M18" s="7">
        <f t="shared" si="3"/>
        <v>0</v>
      </c>
      <c r="N18" s="3"/>
      <c r="O18" s="3"/>
      <c r="P18" s="3"/>
      <c r="Q18" s="3"/>
      <c r="R18" s="3"/>
      <c r="S18" s="3"/>
      <c r="T18" s="3"/>
      <c r="U18" s="16"/>
      <c r="V18" s="10"/>
      <c r="W18" s="4"/>
      <c r="Y18" s="1"/>
      <c r="Z18" s="17"/>
      <c r="AB18" s="4"/>
    </row>
    <row r="19" spans="1:28" x14ac:dyDescent="0.35">
      <c r="A19" s="116">
        <v>6</v>
      </c>
      <c r="B19" s="117">
        <v>43560</v>
      </c>
      <c r="C19" s="45">
        <v>306.46057149140779</v>
      </c>
      <c r="D19" s="45">
        <v>3.3236683900630624</v>
      </c>
      <c r="E19" s="4">
        <f t="shared" si="0"/>
        <v>4</v>
      </c>
      <c r="F19" s="4">
        <f t="shared" si="4"/>
        <v>0</v>
      </c>
      <c r="G19" s="5">
        <f t="shared" si="6"/>
        <v>4.7989589554547436</v>
      </c>
      <c r="H19" s="5">
        <f t="shared" si="7"/>
        <v>32.798958955454744</v>
      </c>
      <c r="I19" s="19">
        <f t="shared" si="1"/>
        <v>0</v>
      </c>
      <c r="J19" s="5">
        <f t="shared" si="2"/>
        <v>0</v>
      </c>
      <c r="K19" s="5">
        <f t="shared" si="8"/>
        <v>0</v>
      </c>
      <c r="L19" s="5">
        <f t="shared" si="5"/>
        <v>1.4752905653916812</v>
      </c>
      <c r="M19" s="7">
        <f t="shared" si="3"/>
        <v>0</v>
      </c>
      <c r="N19" s="3"/>
      <c r="O19" s="3"/>
      <c r="P19" s="3"/>
      <c r="Q19" s="3"/>
      <c r="R19" s="3"/>
      <c r="S19" s="3"/>
      <c r="T19" s="3"/>
      <c r="U19" s="16"/>
      <c r="V19" s="10"/>
      <c r="W19" s="4"/>
      <c r="Y19" s="1"/>
      <c r="Z19" s="17"/>
      <c r="AB19" s="4"/>
    </row>
    <row r="20" spans="1:28" x14ac:dyDescent="0.35">
      <c r="A20" s="116">
        <v>7</v>
      </c>
      <c r="B20" s="117">
        <v>43561</v>
      </c>
      <c r="C20" s="45">
        <v>306.46057149140779</v>
      </c>
      <c r="D20" s="45">
        <v>3.2419414263300519</v>
      </c>
      <c r="E20" s="4">
        <f t="shared" si="0"/>
        <v>5</v>
      </c>
      <c r="F20" s="4">
        <f t="shared" si="4"/>
        <v>1</v>
      </c>
      <c r="G20" s="5">
        <f t="shared" si="6"/>
        <v>1.4752905653916812</v>
      </c>
      <c r="H20" s="5">
        <f t="shared" si="7"/>
        <v>29.475290565391681</v>
      </c>
      <c r="I20" s="19">
        <f t="shared" si="1"/>
        <v>0</v>
      </c>
      <c r="J20" s="5">
        <f t="shared" si="2"/>
        <v>0</v>
      </c>
      <c r="K20" s="5">
        <f t="shared" si="8"/>
        <v>28</v>
      </c>
      <c r="L20" s="5">
        <f t="shared" si="5"/>
        <v>26.23334913906163</v>
      </c>
      <c r="M20" s="7">
        <f t="shared" si="3"/>
        <v>0</v>
      </c>
      <c r="N20" s="3"/>
      <c r="O20" s="3"/>
      <c r="P20" s="3"/>
      <c r="Q20" s="3"/>
      <c r="R20" s="3"/>
      <c r="S20" s="3"/>
      <c r="T20" s="3"/>
      <c r="U20" s="16"/>
      <c r="V20" s="10"/>
      <c r="W20" s="4"/>
      <c r="Y20" s="1"/>
      <c r="Z20" s="17"/>
      <c r="AB20" s="4"/>
    </row>
    <row r="21" spans="1:28" x14ac:dyDescent="0.35">
      <c r="A21" s="116">
        <v>8</v>
      </c>
      <c r="B21" s="117">
        <v>43562</v>
      </c>
      <c r="C21" s="45">
        <v>306.46057149140779</v>
      </c>
      <c r="D21" s="45">
        <v>3.0275125896634352</v>
      </c>
      <c r="E21" s="4">
        <f t="shared" si="0"/>
        <v>6</v>
      </c>
      <c r="F21" s="4">
        <f t="shared" si="4"/>
        <v>0</v>
      </c>
      <c r="G21" s="5">
        <f t="shared" si="6"/>
        <v>26.23334913906163</v>
      </c>
      <c r="H21" s="5">
        <f t="shared" si="7"/>
        <v>26.23334913906163</v>
      </c>
      <c r="I21" s="19">
        <f t="shared" si="1"/>
        <v>0</v>
      </c>
      <c r="J21" s="5">
        <f t="shared" si="2"/>
        <v>0</v>
      </c>
      <c r="K21" s="5">
        <f t="shared" si="8"/>
        <v>0</v>
      </c>
      <c r="L21" s="5">
        <f t="shared" si="5"/>
        <v>23.205836549398196</v>
      </c>
      <c r="M21" s="7">
        <f t="shared" si="3"/>
        <v>0</v>
      </c>
      <c r="N21" s="3"/>
      <c r="O21" s="3"/>
      <c r="P21" s="3"/>
      <c r="Q21" s="3"/>
      <c r="R21" s="3"/>
      <c r="S21" s="3"/>
      <c r="T21" s="3"/>
      <c r="U21" s="16"/>
      <c r="V21" s="10"/>
      <c r="W21" s="4"/>
      <c r="Y21" s="1"/>
      <c r="Z21" s="17"/>
      <c r="AB21" s="4"/>
    </row>
    <row r="22" spans="1:28" x14ac:dyDescent="0.35">
      <c r="A22" s="116">
        <v>9</v>
      </c>
      <c r="B22" s="117">
        <v>43563</v>
      </c>
      <c r="C22" s="45">
        <v>306.46057149140779</v>
      </c>
      <c r="D22" s="45">
        <v>3.267454211916585</v>
      </c>
      <c r="E22" s="4">
        <f t="shared" si="0"/>
        <v>7</v>
      </c>
      <c r="F22" s="4">
        <f t="shared" si="4"/>
        <v>0</v>
      </c>
      <c r="G22" s="5">
        <f t="shared" si="6"/>
        <v>23.205836549398196</v>
      </c>
      <c r="H22" s="5">
        <f t="shared" si="7"/>
        <v>23.205836549398196</v>
      </c>
      <c r="I22" s="19">
        <f t="shared" si="1"/>
        <v>0</v>
      </c>
      <c r="J22" s="5">
        <f t="shared" si="2"/>
        <v>0</v>
      </c>
      <c r="K22" s="5">
        <f t="shared" si="8"/>
        <v>0</v>
      </c>
      <c r="L22" s="5">
        <f t="shared" si="5"/>
        <v>19.93838233748161</v>
      </c>
      <c r="M22" s="7">
        <f t="shared" si="3"/>
        <v>0</v>
      </c>
      <c r="N22" s="3"/>
      <c r="O22" s="3"/>
      <c r="P22" s="3"/>
      <c r="Q22" s="3"/>
      <c r="R22" s="3"/>
      <c r="S22" s="3"/>
      <c r="T22" s="3"/>
      <c r="U22" s="16"/>
      <c r="V22" s="10"/>
      <c r="W22" s="4"/>
      <c r="Y22" s="1"/>
      <c r="Z22" s="17"/>
      <c r="AB22" s="4"/>
    </row>
    <row r="23" spans="1:28" x14ac:dyDescent="0.35">
      <c r="A23" s="116">
        <v>10</v>
      </c>
      <c r="B23" s="117">
        <v>43564</v>
      </c>
      <c r="C23" s="45">
        <v>306.46057149140779</v>
      </c>
      <c r="D23" s="45">
        <v>3.0773168253475283</v>
      </c>
      <c r="E23" s="4">
        <f t="shared" si="0"/>
        <v>1</v>
      </c>
      <c r="F23" s="4">
        <f t="shared" si="4"/>
        <v>1</v>
      </c>
      <c r="G23" s="5">
        <f t="shared" si="6"/>
        <v>19.93838233748161</v>
      </c>
      <c r="H23" s="5">
        <f t="shared" si="7"/>
        <v>19.93838233748161</v>
      </c>
      <c r="I23" s="19">
        <f t="shared" si="1"/>
        <v>1</v>
      </c>
      <c r="J23" s="5">
        <f t="shared" si="2"/>
        <v>28</v>
      </c>
      <c r="K23" s="5">
        <f t="shared" si="8"/>
        <v>0</v>
      </c>
      <c r="L23" s="5">
        <f t="shared" si="5"/>
        <v>16.861065512134083</v>
      </c>
      <c r="M23" s="7">
        <f t="shared" si="3"/>
        <v>0</v>
      </c>
      <c r="N23" s="3"/>
      <c r="O23" s="3"/>
      <c r="P23" s="3"/>
      <c r="Q23" s="3"/>
      <c r="R23" s="3"/>
      <c r="S23" s="3"/>
      <c r="T23" s="3"/>
      <c r="U23" s="16"/>
      <c r="V23" s="10"/>
      <c r="W23" s="4"/>
      <c r="Y23" s="1"/>
      <c r="Z23" s="17"/>
      <c r="AB23" s="4"/>
    </row>
    <row r="24" spans="1:28" x14ac:dyDescent="0.35">
      <c r="A24" s="116">
        <v>11</v>
      </c>
      <c r="B24" s="117">
        <v>43565</v>
      </c>
      <c r="C24" s="45">
        <v>306.46057149140779</v>
      </c>
      <c r="D24" s="45">
        <v>3.3696463444829083</v>
      </c>
      <c r="E24" s="4">
        <f t="shared" si="0"/>
        <v>2</v>
      </c>
      <c r="F24" s="4">
        <f t="shared" si="4"/>
        <v>0</v>
      </c>
      <c r="G24" s="5">
        <f t="shared" si="6"/>
        <v>16.861065512134083</v>
      </c>
      <c r="H24" s="5">
        <f t="shared" si="7"/>
        <v>44.861065512134083</v>
      </c>
      <c r="I24" s="19">
        <f t="shared" si="1"/>
        <v>0</v>
      </c>
      <c r="J24" s="5">
        <f t="shared" si="2"/>
        <v>0</v>
      </c>
      <c r="K24" s="5">
        <f t="shared" si="8"/>
        <v>0</v>
      </c>
      <c r="L24" s="5">
        <f t="shared" si="5"/>
        <v>13.491419167651173</v>
      </c>
      <c r="M24" s="7">
        <f t="shared" si="3"/>
        <v>0</v>
      </c>
      <c r="N24" s="3"/>
      <c r="O24" s="3"/>
      <c r="P24" s="3"/>
      <c r="Q24" s="3"/>
      <c r="R24" s="3"/>
      <c r="S24" s="3"/>
      <c r="T24" s="3"/>
      <c r="U24" s="16"/>
      <c r="V24" s="10"/>
      <c r="W24" s="4"/>
      <c r="Y24" s="1"/>
      <c r="Z24" s="17"/>
      <c r="AB24" s="4"/>
    </row>
    <row r="25" spans="1:28" x14ac:dyDescent="0.35">
      <c r="A25" s="116">
        <v>12</v>
      </c>
      <c r="B25" s="117">
        <v>43566</v>
      </c>
      <c r="C25" s="45">
        <v>306.46057149140779</v>
      </c>
      <c r="D25" s="45">
        <v>3.5556194492880939</v>
      </c>
      <c r="E25" s="4">
        <f t="shared" si="0"/>
        <v>3</v>
      </c>
      <c r="F25" s="4">
        <f t="shared" si="4"/>
        <v>0</v>
      </c>
      <c r="G25" s="5">
        <f t="shared" si="6"/>
        <v>13.491419167651173</v>
      </c>
      <c r="H25" s="5">
        <f t="shared" si="7"/>
        <v>41.491419167651173</v>
      </c>
      <c r="I25" s="19">
        <f t="shared" si="1"/>
        <v>0</v>
      </c>
      <c r="J25" s="5">
        <f t="shared" si="2"/>
        <v>0</v>
      </c>
      <c r="K25" s="5">
        <f t="shared" si="8"/>
        <v>0</v>
      </c>
      <c r="L25" s="5">
        <f t="shared" si="5"/>
        <v>9.9357997183630786</v>
      </c>
      <c r="M25" s="7">
        <f t="shared" si="3"/>
        <v>0</v>
      </c>
      <c r="N25" s="3"/>
      <c r="O25" s="3"/>
      <c r="P25" s="3"/>
      <c r="Q25" s="3"/>
      <c r="R25" s="3"/>
      <c r="S25" s="3"/>
      <c r="T25" s="3"/>
      <c r="U25" s="16"/>
      <c r="V25" s="10"/>
      <c r="W25" s="4"/>
      <c r="Y25" s="1"/>
      <c r="Z25" s="17"/>
      <c r="AB25" s="4"/>
    </row>
    <row r="26" spans="1:28" x14ac:dyDescent="0.35">
      <c r="A26" s="116">
        <v>13</v>
      </c>
      <c r="B26" s="117">
        <v>43567</v>
      </c>
      <c r="C26" s="45">
        <v>306.46057149140779</v>
      </c>
      <c r="D26" s="45">
        <v>3.2108576879891646</v>
      </c>
      <c r="E26" s="4">
        <f t="shared" si="0"/>
        <v>4</v>
      </c>
      <c r="F26" s="4">
        <f t="shared" si="4"/>
        <v>0</v>
      </c>
      <c r="G26" s="5">
        <f t="shared" si="6"/>
        <v>9.9357997183630786</v>
      </c>
      <c r="H26" s="5">
        <f t="shared" si="7"/>
        <v>37.935799718363079</v>
      </c>
      <c r="I26" s="19">
        <f t="shared" si="1"/>
        <v>0</v>
      </c>
      <c r="J26" s="5">
        <f t="shared" si="2"/>
        <v>0</v>
      </c>
      <c r="K26" s="5">
        <f t="shared" si="8"/>
        <v>0</v>
      </c>
      <c r="L26" s="5">
        <f t="shared" si="5"/>
        <v>6.7249420303739136</v>
      </c>
      <c r="M26" s="7">
        <f t="shared" si="3"/>
        <v>0</v>
      </c>
      <c r="N26" s="3"/>
      <c r="O26" s="3"/>
      <c r="P26" s="3"/>
      <c r="Q26" s="3"/>
      <c r="R26" s="3"/>
      <c r="S26" s="3"/>
      <c r="T26" s="3"/>
      <c r="U26" s="16"/>
      <c r="V26" s="10"/>
      <c r="W26" s="4"/>
      <c r="Y26" s="1"/>
      <c r="Z26" s="17"/>
      <c r="AB26" s="4"/>
    </row>
    <row r="27" spans="1:28" x14ac:dyDescent="0.35">
      <c r="A27" s="116">
        <v>14</v>
      </c>
      <c r="B27" s="117">
        <v>43568</v>
      </c>
      <c r="C27" s="45">
        <v>306.46057149140779</v>
      </c>
      <c r="D27" s="45">
        <v>3.2803211929866873</v>
      </c>
      <c r="E27" s="4">
        <f t="shared" si="0"/>
        <v>5</v>
      </c>
      <c r="F27" s="4">
        <f t="shared" si="4"/>
        <v>1</v>
      </c>
      <c r="G27" s="5">
        <f t="shared" si="6"/>
        <v>6.7249420303739136</v>
      </c>
      <c r="H27" s="5">
        <f t="shared" si="7"/>
        <v>34.72494203037391</v>
      </c>
      <c r="I27" s="19">
        <f t="shared" si="1"/>
        <v>0</v>
      </c>
      <c r="J27" s="5">
        <f t="shared" si="2"/>
        <v>0</v>
      </c>
      <c r="K27" s="5">
        <f t="shared" si="8"/>
        <v>28</v>
      </c>
      <c r="L27" s="5">
        <f t="shared" si="5"/>
        <v>31.444620837387223</v>
      </c>
      <c r="M27" s="7">
        <f t="shared" si="3"/>
        <v>0</v>
      </c>
      <c r="N27" s="3"/>
      <c r="O27" s="3"/>
      <c r="P27" s="3"/>
      <c r="Q27" s="3"/>
      <c r="R27" s="3"/>
      <c r="S27" s="3"/>
      <c r="T27" s="3"/>
      <c r="U27" s="16"/>
      <c r="V27" s="10"/>
      <c r="W27" s="4"/>
      <c r="Y27" s="1"/>
      <c r="Z27" s="17"/>
      <c r="AB27" s="4"/>
    </row>
    <row r="28" spans="1:28" x14ac:dyDescent="0.35">
      <c r="A28" s="116">
        <v>15</v>
      </c>
      <c r="B28" s="117">
        <v>43569</v>
      </c>
      <c r="C28" s="45">
        <v>306.46057149140779</v>
      </c>
      <c r="D28" s="45">
        <v>3.3599953680336898</v>
      </c>
      <c r="E28" s="4">
        <f t="shared" si="0"/>
        <v>6</v>
      </c>
      <c r="F28" s="4">
        <f t="shared" si="4"/>
        <v>0</v>
      </c>
      <c r="G28" s="5">
        <f t="shared" si="6"/>
        <v>31.444620837387223</v>
      </c>
      <c r="H28" s="5">
        <f t="shared" si="7"/>
        <v>31.444620837387223</v>
      </c>
      <c r="I28" s="19">
        <f t="shared" si="1"/>
        <v>0</v>
      </c>
      <c r="J28" s="5">
        <f t="shared" si="2"/>
        <v>0</v>
      </c>
      <c r="K28" s="5">
        <f t="shared" si="8"/>
        <v>0</v>
      </c>
      <c r="L28" s="5">
        <f t="shared" si="5"/>
        <v>28.084625469353533</v>
      </c>
      <c r="M28" s="7">
        <f t="shared" si="3"/>
        <v>0</v>
      </c>
      <c r="N28" s="3"/>
      <c r="O28" s="3"/>
      <c r="P28" s="3"/>
      <c r="Q28" s="3"/>
      <c r="R28" s="3"/>
      <c r="S28" s="3"/>
      <c r="T28" s="3"/>
      <c r="U28" s="16"/>
      <c r="V28" s="10"/>
      <c r="W28" s="4"/>
      <c r="Y28" s="1"/>
      <c r="Z28" s="17"/>
      <c r="AB28" s="4"/>
    </row>
    <row r="29" spans="1:28" x14ac:dyDescent="0.35">
      <c r="A29" s="116">
        <v>16</v>
      </c>
      <c r="B29" s="117">
        <v>43570</v>
      </c>
      <c r="C29" s="45">
        <v>306.46057149140779</v>
      </c>
      <c r="D29" s="45">
        <v>3.7072807959129364</v>
      </c>
      <c r="E29" s="4">
        <f t="shared" si="0"/>
        <v>7</v>
      </c>
      <c r="F29" s="4">
        <f t="shared" si="4"/>
        <v>0</v>
      </c>
      <c r="G29" s="5">
        <f t="shared" si="6"/>
        <v>28.084625469353533</v>
      </c>
      <c r="H29" s="5">
        <f t="shared" si="7"/>
        <v>28.084625469353533</v>
      </c>
      <c r="I29" s="19">
        <f t="shared" si="1"/>
        <v>0</v>
      </c>
      <c r="J29" s="5">
        <f t="shared" si="2"/>
        <v>0</v>
      </c>
      <c r="K29" s="5">
        <f t="shared" si="8"/>
        <v>0</v>
      </c>
      <c r="L29" s="5">
        <f t="shared" si="5"/>
        <v>24.377344673440597</v>
      </c>
      <c r="M29" s="7">
        <f t="shared" si="3"/>
        <v>0</v>
      </c>
      <c r="N29" s="3"/>
      <c r="O29" s="3"/>
      <c r="P29" s="3"/>
      <c r="Q29" s="3"/>
      <c r="R29" s="3"/>
      <c r="S29" s="3"/>
      <c r="T29" s="3"/>
      <c r="U29" s="16"/>
      <c r="V29" s="10"/>
      <c r="W29" s="4"/>
      <c r="Y29" s="1"/>
      <c r="Z29" s="17"/>
      <c r="AB29" s="4"/>
    </row>
    <row r="30" spans="1:28" x14ac:dyDescent="0.35">
      <c r="A30" s="116">
        <v>17</v>
      </c>
      <c r="B30" s="117">
        <v>43571</v>
      </c>
      <c r="C30" s="45">
        <v>306.46057149140779</v>
      </c>
      <c r="D30" s="45">
        <v>3.747166278137378</v>
      </c>
      <c r="E30" s="4">
        <f t="shared" si="0"/>
        <v>1</v>
      </c>
      <c r="F30" s="4">
        <f t="shared" si="4"/>
        <v>1</v>
      </c>
      <c r="G30" s="5">
        <f t="shared" si="6"/>
        <v>24.377344673440597</v>
      </c>
      <c r="H30" s="5">
        <f t="shared" si="7"/>
        <v>24.377344673440597</v>
      </c>
      <c r="I30" s="19">
        <f t="shared" si="1"/>
        <v>0</v>
      </c>
      <c r="J30" s="5">
        <f t="shared" si="2"/>
        <v>0</v>
      </c>
      <c r="K30" s="5">
        <f t="shared" si="8"/>
        <v>0</v>
      </c>
      <c r="L30" s="5">
        <f t="shared" si="5"/>
        <v>20.630178395303219</v>
      </c>
      <c r="M30" s="7">
        <f t="shared" si="3"/>
        <v>0</v>
      </c>
      <c r="N30" s="3"/>
      <c r="O30" s="3"/>
      <c r="P30" s="3"/>
      <c r="Q30" s="3"/>
      <c r="R30" s="3"/>
      <c r="S30" s="3"/>
      <c r="T30" s="3"/>
      <c r="U30" s="16"/>
      <c r="V30" s="10"/>
      <c r="W30" s="4"/>
      <c r="Y30" s="1"/>
      <c r="Z30" s="17"/>
      <c r="AB30" s="4"/>
    </row>
    <row r="31" spans="1:28" x14ac:dyDescent="0.35">
      <c r="A31" s="116">
        <v>18</v>
      </c>
      <c r="B31" s="117">
        <v>43572</v>
      </c>
      <c r="C31" s="45">
        <v>306.46057149140779</v>
      </c>
      <c r="D31" s="45">
        <v>3.4814620865493162</v>
      </c>
      <c r="E31" s="4">
        <f t="shared" si="0"/>
        <v>2</v>
      </c>
      <c r="F31" s="4">
        <f t="shared" si="4"/>
        <v>0</v>
      </c>
      <c r="G31" s="5">
        <f t="shared" si="6"/>
        <v>20.630178395303219</v>
      </c>
      <c r="H31" s="5">
        <f t="shared" si="7"/>
        <v>20.630178395303219</v>
      </c>
      <c r="I31" s="19">
        <f t="shared" si="1"/>
        <v>0</v>
      </c>
      <c r="J31" s="5">
        <f t="shared" si="2"/>
        <v>0</v>
      </c>
      <c r="K31" s="5">
        <f t="shared" si="8"/>
        <v>0</v>
      </c>
      <c r="L31" s="5">
        <f t="shared" si="5"/>
        <v>17.148716308753901</v>
      </c>
      <c r="M31" s="7">
        <f t="shared" si="3"/>
        <v>0</v>
      </c>
      <c r="N31" s="3"/>
      <c r="O31" s="3"/>
      <c r="P31" s="3"/>
      <c r="Q31" s="3"/>
      <c r="R31" s="3"/>
      <c r="S31" s="3"/>
      <c r="T31" s="3"/>
      <c r="U31" s="16"/>
      <c r="V31" s="10"/>
      <c r="W31" s="4"/>
      <c r="Y31" s="1"/>
      <c r="Z31" s="17"/>
      <c r="AB31" s="4"/>
    </row>
    <row r="32" spans="1:28" x14ac:dyDescent="0.35">
      <c r="A32" s="116">
        <v>19</v>
      </c>
      <c r="B32" s="117">
        <v>43573</v>
      </c>
      <c r="C32" s="45">
        <v>306.46057149140779</v>
      </c>
      <c r="D32" s="45">
        <v>3.2893972968375027</v>
      </c>
      <c r="E32" s="4">
        <f t="shared" si="0"/>
        <v>3</v>
      </c>
      <c r="F32" s="4">
        <f t="shared" si="4"/>
        <v>0</v>
      </c>
      <c r="G32" s="5">
        <f t="shared" si="6"/>
        <v>17.148716308753901</v>
      </c>
      <c r="H32" s="5">
        <f t="shared" si="7"/>
        <v>17.148716308753901</v>
      </c>
      <c r="I32" s="19">
        <f t="shared" si="1"/>
        <v>0</v>
      </c>
      <c r="J32" s="5">
        <f t="shared" si="2"/>
        <v>0</v>
      </c>
      <c r="K32" s="5">
        <f t="shared" si="8"/>
        <v>0</v>
      </c>
      <c r="L32" s="5">
        <f t="shared" si="5"/>
        <v>13.859319011916398</v>
      </c>
      <c r="M32" s="7">
        <f t="shared" si="3"/>
        <v>0</v>
      </c>
      <c r="N32" s="3"/>
      <c r="O32" s="3"/>
      <c r="P32" s="3"/>
      <c r="Q32" s="3"/>
      <c r="R32" s="3"/>
      <c r="S32" s="3"/>
      <c r="T32" s="3"/>
      <c r="U32" s="16"/>
      <c r="V32" s="10"/>
      <c r="W32" s="4"/>
      <c r="Y32" s="1"/>
      <c r="Z32" s="17"/>
      <c r="AB32" s="4"/>
    </row>
    <row r="33" spans="1:28" x14ac:dyDescent="0.35">
      <c r="A33" s="116">
        <v>20</v>
      </c>
      <c r="B33" s="117">
        <v>43574</v>
      </c>
      <c r="C33" s="45">
        <v>306.46057149140779</v>
      </c>
      <c r="D33" s="45">
        <v>3.4735156707585433</v>
      </c>
      <c r="E33" s="4">
        <f t="shared" si="0"/>
        <v>4</v>
      </c>
      <c r="F33" s="4">
        <f t="shared" si="4"/>
        <v>0</v>
      </c>
      <c r="G33" s="5">
        <f t="shared" si="6"/>
        <v>13.859319011916398</v>
      </c>
      <c r="H33" s="5">
        <f t="shared" si="7"/>
        <v>13.859319011916398</v>
      </c>
      <c r="I33" s="19">
        <f t="shared" si="1"/>
        <v>0</v>
      </c>
      <c r="J33" s="5">
        <f t="shared" si="2"/>
        <v>0</v>
      </c>
      <c r="K33" s="5">
        <f t="shared" si="8"/>
        <v>0</v>
      </c>
      <c r="L33" s="5">
        <f t="shared" si="5"/>
        <v>10.385803341157855</v>
      </c>
      <c r="M33" s="7">
        <f t="shared" si="3"/>
        <v>0</v>
      </c>
      <c r="N33" s="3"/>
      <c r="O33" s="3"/>
      <c r="P33" s="3"/>
      <c r="Q33" s="3"/>
      <c r="R33" s="3"/>
      <c r="S33" s="3"/>
      <c r="T33" s="3"/>
      <c r="U33" s="16"/>
      <c r="V33" s="10"/>
      <c r="W33" s="4"/>
      <c r="Y33" s="1"/>
      <c r="Z33" s="17"/>
      <c r="AB33" s="4"/>
    </row>
    <row r="34" spans="1:28" x14ac:dyDescent="0.35">
      <c r="A34" s="116">
        <v>21</v>
      </c>
      <c r="B34" s="117">
        <v>43575</v>
      </c>
      <c r="C34" s="45">
        <v>306.46057149140779</v>
      </c>
      <c r="D34" s="45">
        <v>3.4757986147556967</v>
      </c>
      <c r="E34" s="4">
        <f t="shared" si="0"/>
        <v>5</v>
      </c>
      <c r="F34" s="4">
        <f t="shared" si="4"/>
        <v>1</v>
      </c>
      <c r="G34" s="5">
        <f t="shared" si="6"/>
        <v>10.385803341157855</v>
      </c>
      <c r="H34" s="5">
        <f t="shared" si="7"/>
        <v>10.385803341157855</v>
      </c>
      <c r="I34" s="19">
        <f t="shared" si="1"/>
        <v>1</v>
      </c>
      <c r="J34" s="5">
        <f t="shared" si="2"/>
        <v>28</v>
      </c>
      <c r="K34" s="5">
        <f t="shared" si="8"/>
        <v>0</v>
      </c>
      <c r="L34" s="5">
        <f t="shared" si="5"/>
        <v>6.9100047264021587</v>
      </c>
      <c r="M34" s="7">
        <f t="shared" si="3"/>
        <v>0</v>
      </c>
      <c r="N34" s="3"/>
      <c r="O34" s="3"/>
      <c r="P34" s="3"/>
      <c r="Q34" s="3"/>
      <c r="R34" s="3"/>
      <c r="S34" s="3"/>
      <c r="T34" s="3"/>
      <c r="U34" s="16"/>
      <c r="V34" s="10"/>
      <c r="W34" s="4"/>
      <c r="Y34" s="1"/>
      <c r="Z34" s="17"/>
      <c r="AB34" s="4"/>
    </row>
    <row r="35" spans="1:28" x14ac:dyDescent="0.35">
      <c r="A35" s="116">
        <v>22</v>
      </c>
      <c r="B35" s="117">
        <v>43576</v>
      </c>
      <c r="C35" s="45">
        <v>306.46057149140779</v>
      </c>
      <c r="D35" s="45">
        <v>3.1484623128031242</v>
      </c>
      <c r="E35" s="4">
        <f t="shared" si="0"/>
        <v>6</v>
      </c>
      <c r="F35" s="4">
        <f t="shared" si="4"/>
        <v>0</v>
      </c>
      <c r="G35" s="5">
        <f t="shared" si="6"/>
        <v>6.9100047264021587</v>
      </c>
      <c r="H35" s="5">
        <f t="shared" si="7"/>
        <v>34.910004726402157</v>
      </c>
      <c r="I35" s="19">
        <f t="shared" si="1"/>
        <v>0</v>
      </c>
      <c r="J35" s="5">
        <f t="shared" si="2"/>
        <v>0</v>
      </c>
      <c r="K35" s="5">
        <f t="shared" si="8"/>
        <v>0</v>
      </c>
      <c r="L35" s="5">
        <f t="shared" si="5"/>
        <v>3.7615424135990345</v>
      </c>
      <c r="M35" s="7">
        <f t="shared" si="3"/>
        <v>0</v>
      </c>
      <c r="N35" s="3"/>
      <c r="O35" s="3"/>
      <c r="P35" s="3"/>
      <c r="Q35" s="3"/>
      <c r="R35" s="3"/>
      <c r="S35" s="3"/>
      <c r="T35" s="3"/>
      <c r="U35" s="16"/>
      <c r="V35" s="10"/>
      <c r="W35" s="4"/>
      <c r="Y35" s="1"/>
      <c r="Z35" s="17"/>
      <c r="AB35" s="4"/>
    </row>
    <row r="36" spans="1:28" x14ac:dyDescent="0.35">
      <c r="A36" s="116">
        <v>23</v>
      </c>
      <c r="B36" s="117">
        <v>43577</v>
      </c>
      <c r="C36" s="45">
        <v>306.46057149140779</v>
      </c>
      <c r="D36" s="45">
        <v>3.2608223214761551</v>
      </c>
      <c r="E36" s="4">
        <f t="shared" si="0"/>
        <v>7</v>
      </c>
      <c r="F36" s="4">
        <f t="shared" si="4"/>
        <v>0</v>
      </c>
      <c r="G36" s="5">
        <f t="shared" si="6"/>
        <v>3.7615424135990345</v>
      </c>
      <c r="H36" s="5">
        <f t="shared" si="7"/>
        <v>31.761542413599035</v>
      </c>
      <c r="I36" s="19">
        <f t="shared" si="1"/>
        <v>0</v>
      </c>
      <c r="J36" s="5">
        <f t="shared" si="2"/>
        <v>0</v>
      </c>
      <c r="K36" s="5">
        <f t="shared" si="8"/>
        <v>0</v>
      </c>
      <c r="L36" s="5">
        <f t="shared" si="5"/>
        <v>0.50072009212287938</v>
      </c>
      <c r="M36" s="7">
        <f t="shared" si="3"/>
        <v>0</v>
      </c>
      <c r="N36" s="3"/>
      <c r="O36" s="3"/>
      <c r="P36" s="3"/>
      <c r="Q36" s="3"/>
      <c r="R36" s="3"/>
      <c r="S36" s="3"/>
      <c r="T36" s="3"/>
      <c r="U36" s="16"/>
      <c r="V36" s="10"/>
      <c r="W36" s="4"/>
      <c r="Y36" s="1"/>
      <c r="Z36" s="17"/>
      <c r="AB36" s="4"/>
    </row>
    <row r="37" spans="1:28" x14ac:dyDescent="0.35">
      <c r="A37" s="116">
        <v>24</v>
      </c>
      <c r="B37" s="117">
        <v>43578</v>
      </c>
      <c r="C37" s="45">
        <v>306.46057149140779</v>
      </c>
      <c r="D37" s="45">
        <v>3.6331303761042268</v>
      </c>
      <c r="E37" s="4">
        <f t="shared" si="0"/>
        <v>1</v>
      </c>
      <c r="F37" s="4">
        <f t="shared" si="4"/>
        <v>1</v>
      </c>
      <c r="G37" s="5">
        <f t="shared" si="6"/>
        <v>0.50072009212287938</v>
      </c>
      <c r="H37" s="5">
        <f t="shared" si="7"/>
        <v>28.500720092122879</v>
      </c>
      <c r="I37" s="19">
        <f t="shared" si="1"/>
        <v>0</v>
      </c>
      <c r="J37" s="5">
        <f t="shared" si="2"/>
        <v>0</v>
      </c>
      <c r="K37" s="5">
        <f t="shared" si="8"/>
        <v>28</v>
      </c>
      <c r="L37" s="5">
        <f t="shared" si="5"/>
        <v>24.867589716018653</v>
      </c>
      <c r="M37" s="7">
        <f t="shared" si="3"/>
        <v>0</v>
      </c>
      <c r="N37" s="3"/>
      <c r="O37" s="3"/>
      <c r="P37" s="3"/>
      <c r="Q37" s="3"/>
      <c r="R37" s="3"/>
      <c r="S37" s="3"/>
      <c r="T37" s="3"/>
      <c r="U37" s="16"/>
      <c r="V37" s="10"/>
      <c r="W37" s="4"/>
      <c r="Y37" s="1"/>
      <c r="Z37" s="17"/>
      <c r="AB37" s="4"/>
    </row>
    <row r="38" spans="1:28" x14ac:dyDescent="0.35">
      <c r="A38" s="116">
        <v>25</v>
      </c>
      <c r="B38" s="117">
        <v>43579</v>
      </c>
      <c r="C38" s="45">
        <v>306.46057149140779</v>
      </c>
      <c r="D38" s="45">
        <v>3.9421685856422508</v>
      </c>
      <c r="E38" s="4">
        <f t="shared" si="0"/>
        <v>2</v>
      </c>
      <c r="F38" s="4">
        <f t="shared" si="4"/>
        <v>0</v>
      </c>
      <c r="G38" s="5">
        <f t="shared" si="6"/>
        <v>24.867589716018653</v>
      </c>
      <c r="H38" s="5">
        <f t="shared" si="7"/>
        <v>52.867589716018657</v>
      </c>
      <c r="I38" s="19">
        <f t="shared" si="1"/>
        <v>0</v>
      </c>
      <c r="J38" s="5">
        <f t="shared" si="2"/>
        <v>0</v>
      </c>
      <c r="K38" s="5">
        <f t="shared" si="8"/>
        <v>0</v>
      </c>
      <c r="L38" s="5">
        <f t="shared" si="5"/>
        <v>20.925421130376403</v>
      </c>
      <c r="M38" s="7">
        <f t="shared" si="3"/>
        <v>0</v>
      </c>
      <c r="N38" s="3"/>
      <c r="O38" s="3"/>
      <c r="P38" s="3"/>
      <c r="Q38" s="3"/>
      <c r="R38" s="3"/>
      <c r="S38" s="3"/>
      <c r="T38" s="3"/>
      <c r="U38" s="16"/>
      <c r="V38" s="10"/>
      <c r="W38" s="4"/>
      <c r="Y38" s="1"/>
      <c r="Z38" s="17"/>
      <c r="AB38" s="4"/>
    </row>
    <row r="39" spans="1:28" x14ac:dyDescent="0.35">
      <c r="A39" s="116">
        <v>26</v>
      </c>
      <c r="B39" s="117">
        <v>43580</v>
      </c>
      <c r="C39" s="45">
        <v>306.46057149140779</v>
      </c>
      <c r="D39" s="45">
        <v>2.9951180453341619</v>
      </c>
      <c r="E39" s="4">
        <f t="shared" si="0"/>
        <v>3</v>
      </c>
      <c r="F39" s="4">
        <f t="shared" si="4"/>
        <v>0</v>
      </c>
      <c r="G39" s="5">
        <f t="shared" si="6"/>
        <v>20.925421130376403</v>
      </c>
      <c r="H39" s="5">
        <f t="shared" si="7"/>
        <v>20.925421130376403</v>
      </c>
      <c r="I39" s="19">
        <f t="shared" si="1"/>
        <v>0</v>
      </c>
      <c r="J39" s="5">
        <f t="shared" si="2"/>
        <v>0</v>
      </c>
      <c r="K39" s="5">
        <f t="shared" si="8"/>
        <v>0</v>
      </c>
      <c r="L39" s="5">
        <f t="shared" si="5"/>
        <v>17.93030308504224</v>
      </c>
      <c r="M39" s="7">
        <f t="shared" si="3"/>
        <v>0</v>
      </c>
      <c r="N39" s="3"/>
      <c r="O39" s="3"/>
      <c r="P39" s="3"/>
      <c r="Q39" s="3"/>
      <c r="R39" s="3"/>
      <c r="S39" s="3"/>
      <c r="T39" s="3"/>
      <c r="U39" s="3"/>
      <c r="V39" s="3"/>
      <c r="W39" s="4"/>
      <c r="Y39" s="1"/>
      <c r="Z39" s="17"/>
      <c r="AB39" s="4"/>
    </row>
    <row r="40" spans="1:28" x14ac:dyDescent="0.35">
      <c r="A40" s="116">
        <v>27</v>
      </c>
      <c r="B40" s="117">
        <v>43581</v>
      </c>
      <c r="C40" s="45">
        <v>306.46057149140779</v>
      </c>
      <c r="D40" s="45">
        <v>3.4586105469233788</v>
      </c>
      <c r="E40" s="4">
        <f t="shared" si="0"/>
        <v>4</v>
      </c>
      <c r="F40" s="4">
        <f t="shared" si="4"/>
        <v>0</v>
      </c>
      <c r="G40" s="5">
        <f t="shared" si="6"/>
        <v>17.93030308504224</v>
      </c>
      <c r="H40" s="5">
        <f t="shared" si="7"/>
        <v>17.93030308504224</v>
      </c>
      <c r="I40" s="19">
        <f t="shared" si="1"/>
        <v>0</v>
      </c>
      <c r="J40" s="5">
        <f t="shared" si="2"/>
        <v>0</v>
      </c>
      <c r="K40" s="5">
        <f t="shared" si="8"/>
        <v>0</v>
      </c>
      <c r="L40" s="5">
        <f t="shared" si="5"/>
        <v>14.471692538118862</v>
      </c>
      <c r="M40" s="7">
        <f t="shared" si="3"/>
        <v>0</v>
      </c>
      <c r="N40" s="3"/>
      <c r="O40" s="3"/>
      <c r="P40" s="3"/>
      <c r="Q40" s="3"/>
      <c r="R40" s="3"/>
      <c r="S40" s="3"/>
      <c r="T40" s="3"/>
      <c r="U40" s="3"/>
      <c r="V40" s="3"/>
      <c r="W40" s="3"/>
      <c r="Y40" s="1"/>
      <c r="Z40" s="17"/>
      <c r="AB40" s="4"/>
    </row>
    <row r="41" spans="1:28" x14ac:dyDescent="0.35">
      <c r="A41" s="116">
        <v>28</v>
      </c>
      <c r="B41" s="117">
        <v>43582</v>
      </c>
      <c r="C41" s="45">
        <v>306.46057149140779</v>
      </c>
      <c r="D41" s="45">
        <v>3.1218679551846384</v>
      </c>
      <c r="E41" s="4">
        <f t="shared" si="0"/>
        <v>5</v>
      </c>
      <c r="F41" s="4">
        <f t="shared" si="4"/>
        <v>1</v>
      </c>
      <c r="G41" s="5">
        <f t="shared" si="6"/>
        <v>14.471692538118862</v>
      </c>
      <c r="H41" s="5">
        <f t="shared" si="7"/>
        <v>14.471692538118862</v>
      </c>
      <c r="I41" s="19">
        <f t="shared" si="1"/>
        <v>1</v>
      </c>
      <c r="J41" s="5">
        <f t="shared" si="2"/>
        <v>28</v>
      </c>
      <c r="K41" s="5">
        <f t="shared" si="8"/>
        <v>0</v>
      </c>
      <c r="L41" s="5">
        <f t="shared" si="5"/>
        <v>11.349824582934223</v>
      </c>
      <c r="M41" s="7">
        <f t="shared" si="3"/>
        <v>0</v>
      </c>
      <c r="N41" s="3"/>
      <c r="O41" s="3"/>
      <c r="P41" s="3"/>
      <c r="Q41" s="3"/>
      <c r="R41" s="3"/>
      <c r="S41" s="3"/>
      <c r="T41" s="3"/>
      <c r="U41" s="16"/>
      <c r="V41" s="3"/>
      <c r="W41" s="4"/>
      <c r="Y41" s="1"/>
      <c r="Z41" s="17"/>
      <c r="AB41" s="4"/>
    </row>
    <row r="42" spans="1:28" x14ac:dyDescent="0.35">
      <c r="A42" s="116">
        <v>29</v>
      </c>
      <c r="B42" s="117">
        <v>43583</v>
      </c>
      <c r="C42" s="45">
        <v>306.46057149140779</v>
      </c>
      <c r="D42" s="45">
        <v>3.2164914302949894</v>
      </c>
      <c r="E42" s="4">
        <f t="shared" si="0"/>
        <v>6</v>
      </c>
      <c r="F42" s="4">
        <f t="shared" si="4"/>
        <v>0</v>
      </c>
      <c r="G42" s="5">
        <f t="shared" si="6"/>
        <v>11.349824582934223</v>
      </c>
      <c r="H42" s="5">
        <f t="shared" si="7"/>
        <v>39.349824582934225</v>
      </c>
      <c r="I42" s="19">
        <f t="shared" si="1"/>
        <v>0</v>
      </c>
      <c r="J42" s="5">
        <f t="shared" si="2"/>
        <v>0</v>
      </c>
      <c r="K42" s="5">
        <f t="shared" si="8"/>
        <v>0</v>
      </c>
      <c r="L42" s="5">
        <f t="shared" si="5"/>
        <v>8.133333152639235</v>
      </c>
      <c r="M42" s="7">
        <f t="shared" si="3"/>
        <v>0</v>
      </c>
      <c r="U42" s="16"/>
      <c r="V42" s="10"/>
      <c r="W42" s="4"/>
      <c r="Y42" s="1"/>
      <c r="Z42" s="17"/>
      <c r="AB42" s="4"/>
    </row>
    <row r="43" spans="1:28" x14ac:dyDescent="0.35">
      <c r="A43" s="116">
        <v>30</v>
      </c>
      <c r="B43" s="117">
        <v>43584</v>
      </c>
      <c r="C43" s="45">
        <v>306.46057149140779</v>
      </c>
      <c r="D43" s="45">
        <v>3.4333450119604541</v>
      </c>
      <c r="E43" s="4">
        <f t="shared" si="0"/>
        <v>7</v>
      </c>
      <c r="F43" s="4">
        <f t="shared" si="4"/>
        <v>0</v>
      </c>
      <c r="G43" s="5">
        <f t="shared" si="6"/>
        <v>8.133333152639235</v>
      </c>
      <c r="H43" s="5">
        <f t="shared" si="7"/>
        <v>36.133333152639239</v>
      </c>
      <c r="I43" s="19">
        <f t="shared" si="1"/>
        <v>0</v>
      </c>
      <c r="J43" s="5">
        <f t="shared" si="2"/>
        <v>0</v>
      </c>
      <c r="K43" s="5">
        <f t="shared" si="8"/>
        <v>0</v>
      </c>
      <c r="L43" s="5">
        <f t="shared" si="5"/>
        <v>4.6999881406787809</v>
      </c>
      <c r="M43" s="7">
        <f t="shared" si="3"/>
        <v>0</v>
      </c>
      <c r="U43" s="16"/>
      <c r="V43" s="10"/>
      <c r="W43" s="4"/>
      <c r="Y43" s="1"/>
      <c r="Z43" s="17"/>
      <c r="AB43" s="4"/>
    </row>
    <row r="44" spans="1:28" x14ac:dyDescent="0.35">
      <c r="A44" s="116">
        <v>31</v>
      </c>
      <c r="B44" s="117">
        <v>43585</v>
      </c>
      <c r="C44" s="45">
        <v>319.72849103593194</v>
      </c>
      <c r="D44" s="45">
        <v>3.364716085610242</v>
      </c>
      <c r="E44" s="4">
        <f t="shared" si="0"/>
        <v>1</v>
      </c>
      <c r="F44" s="4">
        <f t="shared" si="4"/>
        <v>1</v>
      </c>
      <c r="G44" s="5">
        <f t="shared" si="6"/>
        <v>4.6999881406787809</v>
      </c>
      <c r="H44" s="5">
        <f t="shared" si="7"/>
        <v>32.699988140678784</v>
      </c>
      <c r="I44" s="19">
        <f t="shared" si="1"/>
        <v>0</v>
      </c>
      <c r="J44" s="5">
        <f t="shared" si="2"/>
        <v>0</v>
      </c>
      <c r="K44" s="5">
        <f t="shared" si="8"/>
        <v>28</v>
      </c>
      <c r="L44" s="5">
        <f t="shared" si="5"/>
        <v>29.335272055068543</v>
      </c>
      <c r="M44" s="7">
        <f t="shared" si="3"/>
        <v>0</v>
      </c>
      <c r="Y44" s="1"/>
      <c r="Z44" s="13"/>
      <c r="AB44" s="4"/>
    </row>
    <row r="45" spans="1:28" x14ac:dyDescent="0.35">
      <c r="A45" s="116">
        <v>32</v>
      </c>
      <c r="B45" s="117">
        <v>43586</v>
      </c>
      <c r="C45" s="45">
        <v>319.72849103593194</v>
      </c>
      <c r="D45" s="45">
        <v>3.067087261462031</v>
      </c>
      <c r="E45" s="4">
        <f t="shared" si="0"/>
        <v>2</v>
      </c>
      <c r="F45" s="4">
        <f t="shared" si="4"/>
        <v>0</v>
      </c>
      <c r="G45" s="5">
        <f t="shared" si="6"/>
        <v>29.335272055068543</v>
      </c>
      <c r="H45" s="5">
        <f t="shared" si="7"/>
        <v>57.335272055068543</v>
      </c>
      <c r="I45" s="19">
        <f t="shared" si="1"/>
        <v>0</v>
      </c>
      <c r="J45" s="5">
        <f t="shared" si="2"/>
        <v>0</v>
      </c>
      <c r="K45" s="5">
        <f t="shared" si="8"/>
        <v>0</v>
      </c>
      <c r="L45" s="5">
        <f t="shared" si="5"/>
        <v>26.268184793606512</v>
      </c>
      <c r="M45" s="7">
        <f t="shared" si="3"/>
        <v>0</v>
      </c>
      <c r="Y45" s="1"/>
      <c r="Z45" s="13"/>
      <c r="AB45" s="4"/>
    </row>
    <row r="46" spans="1:28" x14ac:dyDescent="0.35">
      <c r="A46" s="116">
        <v>33</v>
      </c>
      <c r="B46" s="117">
        <v>43587</v>
      </c>
      <c r="C46" s="45">
        <v>319.72849103593194</v>
      </c>
      <c r="D46" s="45">
        <v>3.0988131585598366</v>
      </c>
      <c r="E46" s="4">
        <f t="shared" si="0"/>
        <v>3</v>
      </c>
      <c r="F46" s="4">
        <f t="shared" si="4"/>
        <v>0</v>
      </c>
      <c r="G46" s="5">
        <f t="shared" si="6"/>
        <v>26.268184793606512</v>
      </c>
      <c r="H46" s="5">
        <f t="shared" si="7"/>
        <v>26.268184793606512</v>
      </c>
      <c r="I46" s="19">
        <f t="shared" si="1"/>
        <v>0</v>
      </c>
      <c r="J46" s="5">
        <f t="shared" si="2"/>
        <v>0</v>
      </c>
      <c r="K46" s="5">
        <f t="shared" si="8"/>
        <v>0</v>
      </c>
      <c r="L46" s="5">
        <f t="shared" si="5"/>
        <v>23.169371635046677</v>
      </c>
      <c r="M46" s="7">
        <f t="shared" si="3"/>
        <v>0</v>
      </c>
      <c r="Y46" s="1"/>
      <c r="Z46" s="13"/>
      <c r="AB46" s="4"/>
    </row>
    <row r="47" spans="1:28" x14ac:dyDescent="0.35">
      <c r="A47" s="116">
        <v>34</v>
      </c>
      <c r="B47" s="117">
        <v>43588</v>
      </c>
      <c r="C47" s="45">
        <v>319.72849103593194</v>
      </c>
      <c r="D47" s="45">
        <v>3.2214366466744977</v>
      </c>
      <c r="E47" s="4">
        <f t="shared" si="0"/>
        <v>4</v>
      </c>
      <c r="F47" s="4">
        <f t="shared" si="4"/>
        <v>0</v>
      </c>
      <c r="G47" s="5">
        <f t="shared" si="6"/>
        <v>23.169371635046677</v>
      </c>
      <c r="H47" s="5">
        <f t="shared" si="7"/>
        <v>23.169371635046677</v>
      </c>
      <c r="I47" s="19">
        <f t="shared" si="1"/>
        <v>0</v>
      </c>
      <c r="J47" s="5">
        <f t="shared" si="2"/>
        <v>0</v>
      </c>
      <c r="K47" s="5">
        <f t="shared" si="8"/>
        <v>0</v>
      </c>
      <c r="L47" s="5">
        <f t="shared" si="5"/>
        <v>19.947934988372179</v>
      </c>
      <c r="M47" s="7">
        <f t="shared" si="3"/>
        <v>0</v>
      </c>
      <c r="Y47" s="1"/>
      <c r="Z47" s="13"/>
      <c r="AB47" s="4"/>
    </row>
    <row r="48" spans="1:28" x14ac:dyDescent="0.35">
      <c r="A48" s="116">
        <v>35</v>
      </c>
      <c r="B48" s="117">
        <v>43589</v>
      </c>
      <c r="C48" s="45">
        <v>319.72849103593194</v>
      </c>
      <c r="D48" s="45">
        <v>0</v>
      </c>
      <c r="E48" s="4">
        <f t="shared" si="0"/>
        <v>5</v>
      </c>
      <c r="F48" s="4">
        <f t="shared" si="4"/>
        <v>1</v>
      </c>
      <c r="G48" s="5">
        <f t="shared" si="6"/>
        <v>19.947934988372179</v>
      </c>
      <c r="H48" s="5">
        <f t="shared" si="7"/>
        <v>19.947934988372179</v>
      </c>
      <c r="I48" s="19">
        <f t="shared" si="1"/>
        <v>1</v>
      </c>
      <c r="J48" s="5">
        <f t="shared" si="2"/>
        <v>28</v>
      </c>
      <c r="K48" s="5">
        <f t="shared" si="8"/>
        <v>0</v>
      </c>
      <c r="L48" s="5">
        <f t="shared" si="5"/>
        <v>19.947934988372179</v>
      </c>
      <c r="M48" s="7">
        <f t="shared" si="3"/>
        <v>0</v>
      </c>
      <c r="Y48" s="1"/>
      <c r="Z48" s="13"/>
      <c r="AB48" s="4"/>
    </row>
    <row r="49" spans="1:28" x14ac:dyDescent="0.35">
      <c r="A49" s="116">
        <v>36</v>
      </c>
      <c r="B49" s="117">
        <v>43590</v>
      </c>
      <c r="C49" s="45">
        <v>319.72849103593194</v>
      </c>
      <c r="D49" s="45">
        <v>0</v>
      </c>
      <c r="E49" s="4">
        <f t="shared" si="0"/>
        <v>6</v>
      </c>
      <c r="F49" s="4">
        <f t="shared" si="4"/>
        <v>0</v>
      </c>
      <c r="G49" s="5">
        <f t="shared" si="6"/>
        <v>19.947934988372179</v>
      </c>
      <c r="H49" s="5">
        <f t="shared" si="7"/>
        <v>47.947934988372182</v>
      </c>
      <c r="I49" s="19">
        <f t="shared" si="1"/>
        <v>0</v>
      </c>
      <c r="J49" s="5">
        <f t="shared" si="2"/>
        <v>0</v>
      </c>
      <c r="K49" s="5">
        <f t="shared" si="8"/>
        <v>0</v>
      </c>
      <c r="L49" s="5">
        <f t="shared" si="5"/>
        <v>19.947934988372179</v>
      </c>
      <c r="M49" s="7">
        <f t="shared" si="3"/>
        <v>0</v>
      </c>
      <c r="Y49" s="1"/>
      <c r="Z49" s="13"/>
      <c r="AB49" s="4"/>
    </row>
    <row r="50" spans="1:28" x14ac:dyDescent="0.35">
      <c r="A50" s="116">
        <v>37</v>
      </c>
      <c r="B50" s="117">
        <v>43591</v>
      </c>
      <c r="C50" s="45">
        <v>319.72849103593194</v>
      </c>
      <c r="D50" s="45">
        <v>0</v>
      </c>
      <c r="E50" s="4">
        <f t="shared" si="0"/>
        <v>7</v>
      </c>
      <c r="F50" s="4">
        <f t="shared" si="4"/>
        <v>0</v>
      </c>
      <c r="G50" s="5">
        <f t="shared" si="6"/>
        <v>19.947934988372179</v>
      </c>
      <c r="H50" s="5">
        <f t="shared" si="7"/>
        <v>47.947934988372182</v>
      </c>
      <c r="I50" s="19">
        <f t="shared" si="1"/>
        <v>0</v>
      </c>
      <c r="J50" s="5">
        <f t="shared" si="2"/>
        <v>0</v>
      </c>
      <c r="K50" s="5">
        <f t="shared" ref="K50:K79" si="9">IF(F50=1,SUM(J45:J49),0)</f>
        <v>0</v>
      </c>
      <c r="L50" s="5">
        <f t="shared" si="5"/>
        <v>19.947934988372179</v>
      </c>
      <c r="M50" s="7">
        <f t="shared" si="3"/>
        <v>0</v>
      </c>
      <c r="Y50" s="1"/>
      <c r="Z50" s="13"/>
      <c r="AB50" s="4"/>
    </row>
    <row r="51" spans="1:28" x14ac:dyDescent="0.35">
      <c r="A51" s="116">
        <v>38</v>
      </c>
      <c r="B51" s="117">
        <v>43592</v>
      </c>
      <c r="C51" s="45">
        <v>319.72849103593194</v>
      </c>
      <c r="D51" s="45">
        <v>0</v>
      </c>
      <c r="E51" s="4">
        <f t="shared" si="0"/>
        <v>1</v>
      </c>
      <c r="F51" s="4">
        <f t="shared" si="4"/>
        <v>1</v>
      </c>
      <c r="G51" s="5">
        <f t="shared" si="6"/>
        <v>19.947934988372179</v>
      </c>
      <c r="H51" s="5">
        <f t="shared" si="7"/>
        <v>47.947934988372182</v>
      </c>
      <c r="I51" s="19">
        <f t="shared" si="1"/>
        <v>0</v>
      </c>
      <c r="J51" s="5">
        <f t="shared" si="2"/>
        <v>0</v>
      </c>
      <c r="K51" s="5">
        <f t="shared" si="9"/>
        <v>28</v>
      </c>
      <c r="L51" s="5">
        <f t="shared" si="5"/>
        <v>47.947934988372182</v>
      </c>
      <c r="M51" s="7">
        <f t="shared" si="3"/>
        <v>0</v>
      </c>
      <c r="Y51" s="1"/>
      <c r="Z51" s="13"/>
      <c r="AB51" s="4"/>
    </row>
    <row r="52" spans="1:28" x14ac:dyDescent="0.35">
      <c r="A52" s="116">
        <v>39</v>
      </c>
      <c r="B52" s="117">
        <v>43593</v>
      </c>
      <c r="C52" s="45">
        <v>319.72849103593194</v>
      </c>
      <c r="D52" s="45">
        <v>3.4637269469851399</v>
      </c>
      <c r="E52" s="4">
        <f t="shared" si="0"/>
        <v>2</v>
      </c>
      <c r="F52" s="4">
        <f t="shared" si="4"/>
        <v>0</v>
      </c>
      <c r="G52" s="5">
        <f t="shared" si="6"/>
        <v>47.947934988372182</v>
      </c>
      <c r="H52" s="5">
        <f t="shared" si="7"/>
        <v>75.947934988372182</v>
      </c>
      <c r="I52" s="19">
        <f t="shared" si="1"/>
        <v>0</v>
      </c>
      <c r="J52" s="5">
        <f t="shared" si="2"/>
        <v>0</v>
      </c>
      <c r="K52" s="5">
        <f t="shared" si="9"/>
        <v>0</v>
      </c>
      <c r="L52" s="5">
        <f t="shared" si="5"/>
        <v>44.484208041387042</v>
      </c>
      <c r="M52" s="7">
        <f t="shared" si="3"/>
        <v>0</v>
      </c>
      <c r="Y52" s="1"/>
      <c r="Z52" s="13"/>
      <c r="AB52" s="4"/>
    </row>
    <row r="53" spans="1:28" x14ac:dyDescent="0.35">
      <c r="A53" s="116">
        <v>40</v>
      </c>
      <c r="B53" s="117">
        <v>43594</v>
      </c>
      <c r="C53" s="45">
        <v>319.72849103593194</v>
      </c>
      <c r="D53" s="45">
        <v>3.500929471205291</v>
      </c>
      <c r="E53" s="4">
        <f t="shared" si="0"/>
        <v>3</v>
      </c>
      <c r="F53" s="4">
        <f t="shared" si="4"/>
        <v>0</v>
      </c>
      <c r="G53" s="5">
        <f t="shared" si="6"/>
        <v>44.484208041387042</v>
      </c>
      <c r="H53" s="5">
        <f t="shared" si="7"/>
        <v>44.484208041387042</v>
      </c>
      <c r="I53" s="19">
        <f t="shared" si="1"/>
        <v>0</v>
      </c>
      <c r="J53" s="5">
        <f t="shared" si="2"/>
        <v>0</v>
      </c>
      <c r="K53" s="5">
        <f t="shared" si="9"/>
        <v>0</v>
      </c>
      <c r="L53" s="5">
        <f t="shared" si="5"/>
        <v>40.983278570181753</v>
      </c>
      <c r="M53" s="7">
        <f t="shared" si="3"/>
        <v>0</v>
      </c>
      <c r="Y53" s="1"/>
      <c r="Z53" s="13"/>
      <c r="AB53" s="4"/>
    </row>
    <row r="54" spans="1:28" x14ac:dyDescent="0.35">
      <c r="A54" s="116">
        <v>41</v>
      </c>
      <c r="B54" s="117">
        <v>43595</v>
      </c>
      <c r="C54" s="45">
        <v>319.72849103593194</v>
      </c>
      <c r="D54" s="45">
        <v>3.2378755861706492</v>
      </c>
      <c r="E54" s="4">
        <f t="shared" si="0"/>
        <v>4</v>
      </c>
      <c r="F54" s="4">
        <f t="shared" si="4"/>
        <v>0</v>
      </c>
      <c r="G54" s="5">
        <f t="shared" si="6"/>
        <v>40.983278570181753</v>
      </c>
      <c r="H54" s="5">
        <f t="shared" si="7"/>
        <v>40.983278570181753</v>
      </c>
      <c r="I54" s="19">
        <f t="shared" si="1"/>
        <v>0</v>
      </c>
      <c r="J54" s="5">
        <f t="shared" si="2"/>
        <v>0</v>
      </c>
      <c r="K54" s="5">
        <f t="shared" si="9"/>
        <v>0</v>
      </c>
      <c r="L54" s="5">
        <f t="shared" si="5"/>
        <v>37.745402984011101</v>
      </c>
      <c r="M54" s="7">
        <f t="shared" si="3"/>
        <v>0</v>
      </c>
      <c r="Y54" s="1"/>
      <c r="Z54" s="13"/>
      <c r="AB54" s="4"/>
    </row>
    <row r="55" spans="1:28" x14ac:dyDescent="0.35">
      <c r="A55" s="116">
        <v>42</v>
      </c>
      <c r="B55" s="117">
        <v>43596</v>
      </c>
      <c r="C55" s="45">
        <v>319.72849103593194</v>
      </c>
      <c r="D55" s="45">
        <v>3.2320684262146235</v>
      </c>
      <c r="E55" s="4">
        <f t="shared" si="0"/>
        <v>5</v>
      </c>
      <c r="F55" s="4">
        <f t="shared" si="4"/>
        <v>1</v>
      </c>
      <c r="G55" s="5">
        <f t="shared" si="6"/>
        <v>37.745402984011101</v>
      </c>
      <c r="H55" s="5">
        <f t="shared" si="7"/>
        <v>37.745402984011101</v>
      </c>
      <c r="I55" s="19">
        <f t="shared" si="1"/>
        <v>0</v>
      </c>
      <c r="J55" s="5">
        <f t="shared" si="2"/>
        <v>0</v>
      </c>
      <c r="K55" s="5">
        <f t="shared" si="9"/>
        <v>0</v>
      </c>
      <c r="L55" s="5">
        <f t="shared" si="5"/>
        <v>34.513334557796476</v>
      </c>
      <c r="M55" s="7">
        <f t="shared" si="3"/>
        <v>0</v>
      </c>
      <c r="Y55" s="1"/>
      <c r="Z55" s="13"/>
      <c r="AB55" s="4"/>
    </row>
    <row r="56" spans="1:28" x14ac:dyDescent="0.35">
      <c r="A56" s="116">
        <v>43</v>
      </c>
      <c r="B56" s="117">
        <v>43597</v>
      </c>
      <c r="C56" s="45">
        <v>319.72849103593194</v>
      </c>
      <c r="D56" s="45">
        <v>3.4081237988142732</v>
      </c>
      <c r="E56" s="4">
        <f t="shared" si="0"/>
        <v>6</v>
      </c>
      <c r="F56" s="4">
        <f t="shared" si="4"/>
        <v>0</v>
      </c>
      <c r="G56" s="5">
        <f t="shared" si="6"/>
        <v>34.513334557796476</v>
      </c>
      <c r="H56" s="5">
        <f t="shared" si="7"/>
        <v>34.513334557796476</v>
      </c>
      <c r="I56" s="19">
        <f t="shared" si="1"/>
        <v>0</v>
      </c>
      <c r="J56" s="5">
        <f t="shared" si="2"/>
        <v>0</v>
      </c>
      <c r="K56" s="5">
        <f t="shared" si="9"/>
        <v>0</v>
      </c>
      <c r="L56" s="5">
        <f t="shared" si="5"/>
        <v>31.105210758982203</v>
      </c>
      <c r="M56" s="7">
        <f t="shared" si="3"/>
        <v>0</v>
      </c>
      <c r="Y56" s="1"/>
      <c r="Z56" s="13"/>
      <c r="AB56" s="4"/>
    </row>
    <row r="57" spans="1:28" x14ac:dyDescent="0.35">
      <c r="A57" s="116">
        <v>44</v>
      </c>
      <c r="B57" s="117">
        <v>43598</v>
      </c>
      <c r="C57" s="45">
        <v>319.72849103593194</v>
      </c>
      <c r="D57" s="45">
        <v>3.0413404572816969</v>
      </c>
      <c r="E57" s="4">
        <f t="shared" si="0"/>
        <v>7</v>
      </c>
      <c r="F57" s="4">
        <f t="shared" si="4"/>
        <v>0</v>
      </c>
      <c r="G57" s="5">
        <f t="shared" si="6"/>
        <v>31.105210758982203</v>
      </c>
      <c r="H57" s="5">
        <f t="shared" si="7"/>
        <v>31.105210758982203</v>
      </c>
      <c r="I57" s="19">
        <f t="shared" si="1"/>
        <v>0</v>
      </c>
      <c r="J57" s="5">
        <f t="shared" si="2"/>
        <v>0</v>
      </c>
      <c r="K57" s="5">
        <f t="shared" si="9"/>
        <v>0</v>
      </c>
      <c r="L57" s="5">
        <f t="shared" si="5"/>
        <v>28.063870301700504</v>
      </c>
      <c r="M57" s="7">
        <f t="shared" si="3"/>
        <v>0</v>
      </c>
      <c r="Y57" s="1"/>
      <c r="Z57" s="13"/>
      <c r="AB57" s="4"/>
    </row>
    <row r="58" spans="1:28" x14ac:dyDescent="0.35">
      <c r="A58" s="116">
        <v>45</v>
      </c>
      <c r="B58" s="117">
        <v>43599</v>
      </c>
      <c r="C58" s="45">
        <v>319.72849103593194</v>
      </c>
      <c r="D58" s="45">
        <v>3.4174128419934835</v>
      </c>
      <c r="E58" s="4">
        <f t="shared" si="0"/>
        <v>1</v>
      </c>
      <c r="F58" s="4">
        <f t="shared" si="4"/>
        <v>1</v>
      </c>
      <c r="G58" s="5">
        <f t="shared" si="6"/>
        <v>28.063870301700504</v>
      </c>
      <c r="H58" s="5">
        <f t="shared" si="7"/>
        <v>28.063870301700504</v>
      </c>
      <c r="I58" s="19">
        <f t="shared" si="1"/>
        <v>0</v>
      </c>
      <c r="J58" s="5">
        <f t="shared" si="2"/>
        <v>0</v>
      </c>
      <c r="K58" s="5">
        <f t="shared" si="9"/>
        <v>0</v>
      </c>
      <c r="L58" s="5">
        <f t="shared" si="5"/>
        <v>24.646457459707023</v>
      </c>
      <c r="M58" s="7">
        <f t="shared" si="3"/>
        <v>0</v>
      </c>
      <c r="Y58" s="1"/>
      <c r="Z58" s="13"/>
      <c r="AB58" s="4"/>
    </row>
    <row r="59" spans="1:28" x14ac:dyDescent="0.35">
      <c r="A59" s="116">
        <v>46</v>
      </c>
      <c r="B59" s="117">
        <v>43600</v>
      </c>
      <c r="C59" s="45">
        <v>319.72849103593194</v>
      </c>
      <c r="D59" s="45">
        <v>3.5500095108203062</v>
      </c>
      <c r="E59" s="4">
        <f t="shared" si="0"/>
        <v>2</v>
      </c>
      <c r="F59" s="4">
        <f t="shared" si="4"/>
        <v>0</v>
      </c>
      <c r="G59" s="5">
        <f t="shared" si="6"/>
        <v>24.646457459707023</v>
      </c>
      <c r="H59" s="5">
        <f t="shared" si="7"/>
        <v>24.646457459707023</v>
      </c>
      <c r="I59" s="19">
        <f t="shared" si="1"/>
        <v>0</v>
      </c>
      <c r="J59" s="5">
        <f t="shared" si="2"/>
        <v>0</v>
      </c>
      <c r="K59" s="5">
        <f t="shared" si="9"/>
        <v>0</v>
      </c>
      <c r="L59" s="5">
        <f t="shared" si="5"/>
        <v>21.096447948886716</v>
      </c>
      <c r="M59" s="7">
        <f t="shared" si="3"/>
        <v>0</v>
      </c>
      <c r="Y59" s="1"/>
      <c r="Z59" s="13"/>
      <c r="AB59" s="4"/>
    </row>
    <row r="60" spans="1:28" x14ac:dyDescent="0.35">
      <c r="A60" s="116">
        <v>47</v>
      </c>
      <c r="B60" s="117">
        <v>43601</v>
      </c>
      <c r="C60" s="45">
        <v>319.72849103593194</v>
      </c>
      <c r="D60" s="45">
        <v>3.6492088833526801</v>
      </c>
      <c r="E60" s="4">
        <f t="shared" si="0"/>
        <v>3</v>
      </c>
      <c r="F60" s="4">
        <f t="shared" si="4"/>
        <v>0</v>
      </c>
      <c r="G60" s="5">
        <f t="shared" si="6"/>
        <v>21.096447948886716</v>
      </c>
      <c r="H60" s="5">
        <f t="shared" si="7"/>
        <v>21.096447948886716</v>
      </c>
      <c r="I60" s="19">
        <f t="shared" si="1"/>
        <v>0</v>
      </c>
      <c r="J60" s="5">
        <f t="shared" si="2"/>
        <v>0</v>
      </c>
      <c r="K60" s="5">
        <f t="shared" si="9"/>
        <v>0</v>
      </c>
      <c r="L60" s="5">
        <f t="shared" si="5"/>
        <v>17.447239065534035</v>
      </c>
      <c r="M60" s="7">
        <f t="shared" si="3"/>
        <v>0</v>
      </c>
      <c r="Y60" s="1"/>
      <c r="Z60" s="13"/>
      <c r="AB60" s="4"/>
    </row>
    <row r="61" spans="1:28" x14ac:dyDescent="0.35">
      <c r="A61" s="116">
        <v>48</v>
      </c>
      <c r="B61" s="117">
        <v>43602</v>
      </c>
      <c r="C61" s="45">
        <v>319.72849103593194</v>
      </c>
      <c r="D61" s="45">
        <v>3.4440428784550212</v>
      </c>
      <c r="E61" s="4">
        <f t="shared" si="0"/>
        <v>4</v>
      </c>
      <c r="F61" s="4">
        <f t="shared" si="4"/>
        <v>0</v>
      </c>
      <c r="G61" s="5">
        <f t="shared" si="6"/>
        <v>17.447239065534035</v>
      </c>
      <c r="H61" s="5">
        <f t="shared" si="7"/>
        <v>17.447239065534035</v>
      </c>
      <c r="I61" s="19">
        <f t="shared" si="1"/>
        <v>0</v>
      </c>
      <c r="J61" s="5">
        <f t="shared" si="2"/>
        <v>0</v>
      </c>
      <c r="K61" s="5">
        <f t="shared" si="9"/>
        <v>0</v>
      </c>
      <c r="L61" s="5">
        <f t="shared" si="5"/>
        <v>14.003196187079013</v>
      </c>
      <c r="M61" s="7">
        <f t="shared" si="3"/>
        <v>0</v>
      </c>
      <c r="Y61" s="1"/>
      <c r="Z61" s="13"/>
      <c r="AB61" s="4"/>
    </row>
    <row r="62" spans="1:28" x14ac:dyDescent="0.35">
      <c r="A62" s="116">
        <v>49</v>
      </c>
      <c r="B62" s="117">
        <v>43603</v>
      </c>
      <c r="C62" s="45">
        <v>319.72849103593194</v>
      </c>
      <c r="D62" s="45">
        <v>3.0846477602709932</v>
      </c>
      <c r="E62" s="4">
        <f t="shared" si="0"/>
        <v>5</v>
      </c>
      <c r="F62" s="4">
        <f t="shared" si="4"/>
        <v>1</v>
      </c>
      <c r="G62" s="5">
        <f t="shared" si="6"/>
        <v>14.003196187079013</v>
      </c>
      <c r="H62" s="5">
        <f t="shared" si="7"/>
        <v>14.003196187079013</v>
      </c>
      <c r="I62" s="19">
        <f t="shared" si="1"/>
        <v>1</v>
      </c>
      <c r="J62" s="5">
        <f t="shared" si="2"/>
        <v>28</v>
      </c>
      <c r="K62" s="5">
        <f t="shared" si="9"/>
        <v>0</v>
      </c>
      <c r="L62" s="5">
        <f t="shared" si="5"/>
        <v>10.91854842680802</v>
      </c>
      <c r="M62" s="7">
        <f t="shared" si="3"/>
        <v>0</v>
      </c>
      <c r="Y62" s="1"/>
      <c r="Z62" s="13"/>
      <c r="AB62" s="4"/>
    </row>
    <row r="63" spans="1:28" x14ac:dyDescent="0.35">
      <c r="A63" s="116">
        <v>50</v>
      </c>
      <c r="B63" s="117">
        <v>43604</v>
      </c>
      <c r="C63" s="45">
        <v>319.72849103593194</v>
      </c>
      <c r="D63" s="45">
        <v>3.3043487350210916</v>
      </c>
      <c r="E63" s="4">
        <f t="shared" si="0"/>
        <v>6</v>
      </c>
      <c r="F63" s="4">
        <f t="shared" si="4"/>
        <v>0</v>
      </c>
      <c r="G63" s="5">
        <f t="shared" si="6"/>
        <v>10.91854842680802</v>
      </c>
      <c r="H63" s="5">
        <f t="shared" si="7"/>
        <v>38.918548426808016</v>
      </c>
      <c r="I63" s="19">
        <f t="shared" si="1"/>
        <v>0</v>
      </c>
      <c r="J63" s="5">
        <f t="shared" si="2"/>
        <v>0</v>
      </c>
      <c r="K63" s="5">
        <f t="shared" si="9"/>
        <v>0</v>
      </c>
      <c r="L63" s="5">
        <f t="shared" si="5"/>
        <v>7.6141996917869275</v>
      </c>
      <c r="M63" s="7">
        <f t="shared" si="3"/>
        <v>0</v>
      </c>
      <c r="Y63" s="1"/>
      <c r="Z63" s="13"/>
      <c r="AB63" s="4"/>
    </row>
    <row r="64" spans="1:28" x14ac:dyDescent="0.35">
      <c r="A64" s="116">
        <v>51</v>
      </c>
      <c r="B64" s="117">
        <v>43605</v>
      </c>
      <c r="C64" s="45">
        <v>319.72849103593194</v>
      </c>
      <c r="D64" s="45">
        <v>3.4402332843212955</v>
      </c>
      <c r="E64" s="4">
        <f t="shared" si="0"/>
        <v>7</v>
      </c>
      <c r="F64" s="4">
        <f t="shared" si="4"/>
        <v>0</v>
      </c>
      <c r="G64" s="5">
        <f t="shared" si="6"/>
        <v>7.6141996917869275</v>
      </c>
      <c r="H64" s="5">
        <f t="shared" si="7"/>
        <v>35.614199691786929</v>
      </c>
      <c r="I64" s="19">
        <f t="shared" si="1"/>
        <v>0</v>
      </c>
      <c r="J64" s="5">
        <f t="shared" si="2"/>
        <v>0</v>
      </c>
      <c r="K64" s="5">
        <f t="shared" si="9"/>
        <v>0</v>
      </c>
      <c r="L64" s="5">
        <f t="shared" si="5"/>
        <v>4.173966407465632</v>
      </c>
      <c r="M64" s="7">
        <f t="shared" si="3"/>
        <v>0</v>
      </c>
      <c r="Y64" s="1"/>
      <c r="Z64" s="13"/>
      <c r="AB64" s="4"/>
    </row>
    <row r="65" spans="1:28" x14ac:dyDescent="0.35">
      <c r="A65" s="116">
        <v>52</v>
      </c>
      <c r="B65" s="117">
        <v>43606</v>
      </c>
      <c r="C65" s="45">
        <v>319.72849103593194</v>
      </c>
      <c r="D65" s="45">
        <v>3.3551559779305107</v>
      </c>
      <c r="E65" s="4">
        <f t="shared" si="0"/>
        <v>1</v>
      </c>
      <c r="F65" s="4">
        <f t="shared" si="4"/>
        <v>1</v>
      </c>
      <c r="G65" s="5">
        <f t="shared" si="6"/>
        <v>4.173966407465632</v>
      </c>
      <c r="H65" s="5">
        <f t="shared" si="7"/>
        <v>32.173966407465635</v>
      </c>
      <c r="I65" s="19">
        <f t="shared" si="1"/>
        <v>0</v>
      </c>
      <c r="J65" s="5">
        <f t="shared" si="2"/>
        <v>0</v>
      </c>
      <c r="K65" s="5">
        <f t="shared" si="9"/>
        <v>28</v>
      </c>
      <c r="L65" s="5">
        <f t="shared" si="5"/>
        <v>28.818810429535123</v>
      </c>
      <c r="M65" s="7">
        <f t="shared" si="3"/>
        <v>0</v>
      </c>
      <c r="Y65" s="1"/>
      <c r="Z65" s="13"/>
      <c r="AB65" s="4"/>
    </row>
    <row r="66" spans="1:28" x14ac:dyDescent="0.35">
      <c r="A66" s="116">
        <v>53</v>
      </c>
      <c r="B66" s="117">
        <v>43607</v>
      </c>
      <c r="C66" s="45">
        <v>319.72849103593194</v>
      </c>
      <c r="D66" s="45">
        <v>3.2032682722330406</v>
      </c>
      <c r="E66" s="4">
        <f t="shared" si="0"/>
        <v>2</v>
      </c>
      <c r="F66" s="4">
        <f t="shared" si="4"/>
        <v>0</v>
      </c>
      <c r="G66" s="5">
        <f t="shared" si="6"/>
        <v>28.818810429535123</v>
      </c>
      <c r="H66" s="5">
        <f t="shared" si="7"/>
        <v>56.81881042953512</v>
      </c>
      <c r="I66" s="19">
        <f t="shared" si="1"/>
        <v>0</v>
      </c>
      <c r="J66" s="5">
        <f t="shared" si="2"/>
        <v>0</v>
      </c>
      <c r="K66" s="5">
        <f t="shared" si="9"/>
        <v>0</v>
      </c>
      <c r="L66" s="5">
        <f t="shared" si="5"/>
        <v>25.615542157302084</v>
      </c>
      <c r="M66" s="7">
        <f t="shared" si="3"/>
        <v>0</v>
      </c>
      <c r="Y66" s="1"/>
      <c r="Z66" s="13"/>
      <c r="AB66" s="4"/>
    </row>
    <row r="67" spans="1:28" x14ac:dyDescent="0.35">
      <c r="A67" s="116">
        <v>54</v>
      </c>
      <c r="B67" s="117">
        <v>43608</v>
      </c>
      <c r="C67" s="45">
        <v>319.72849103593194</v>
      </c>
      <c r="D67" s="45">
        <v>3.0189481308527646</v>
      </c>
      <c r="E67" s="4">
        <f t="shared" si="0"/>
        <v>3</v>
      </c>
      <c r="F67" s="4">
        <f t="shared" si="4"/>
        <v>0</v>
      </c>
      <c r="G67" s="5">
        <f t="shared" si="6"/>
        <v>25.615542157302084</v>
      </c>
      <c r="H67" s="5">
        <f t="shared" si="7"/>
        <v>25.615542157302084</v>
      </c>
      <c r="I67" s="19">
        <f t="shared" si="1"/>
        <v>0</v>
      </c>
      <c r="J67" s="5">
        <f t="shared" si="2"/>
        <v>0</v>
      </c>
      <c r="K67" s="5">
        <f t="shared" si="9"/>
        <v>0</v>
      </c>
      <c r="L67" s="5">
        <f t="shared" si="5"/>
        <v>22.596594026449321</v>
      </c>
      <c r="M67" s="7">
        <f t="shared" si="3"/>
        <v>0</v>
      </c>
      <c r="Y67" s="1"/>
      <c r="Z67" s="13"/>
      <c r="AB67" s="4"/>
    </row>
    <row r="68" spans="1:28" x14ac:dyDescent="0.35">
      <c r="A68" s="116">
        <v>55</v>
      </c>
      <c r="B68" s="117">
        <v>43609</v>
      </c>
      <c r="C68" s="45">
        <v>319.72849103593194</v>
      </c>
      <c r="D68" s="45">
        <v>3.5132342561909917</v>
      </c>
      <c r="E68" s="4">
        <f t="shared" si="0"/>
        <v>4</v>
      </c>
      <c r="F68" s="4">
        <f t="shared" si="4"/>
        <v>0</v>
      </c>
      <c r="G68" s="5">
        <f t="shared" si="6"/>
        <v>22.596594026449321</v>
      </c>
      <c r="H68" s="5">
        <f t="shared" si="7"/>
        <v>22.596594026449321</v>
      </c>
      <c r="I68" s="19">
        <f t="shared" si="1"/>
        <v>0</v>
      </c>
      <c r="J68" s="5">
        <f t="shared" si="2"/>
        <v>0</v>
      </c>
      <c r="K68" s="5">
        <f t="shared" si="9"/>
        <v>0</v>
      </c>
      <c r="L68" s="5">
        <f t="shared" si="5"/>
        <v>19.08335977025833</v>
      </c>
      <c r="M68" s="7">
        <f t="shared" si="3"/>
        <v>0</v>
      </c>
      <c r="Y68" s="1"/>
      <c r="Z68" s="13"/>
      <c r="AB68" s="4"/>
    </row>
    <row r="69" spans="1:28" x14ac:dyDescent="0.35">
      <c r="A69" s="116">
        <v>56</v>
      </c>
      <c r="B69" s="117">
        <v>43610</v>
      </c>
      <c r="C69" s="45">
        <v>319.72849103593194</v>
      </c>
      <c r="D69" s="45">
        <v>3.4735780225307669</v>
      </c>
      <c r="E69" s="4">
        <f t="shared" si="0"/>
        <v>5</v>
      </c>
      <c r="F69" s="4">
        <f t="shared" si="4"/>
        <v>1</v>
      </c>
      <c r="G69" s="5">
        <f t="shared" si="6"/>
        <v>19.08335977025833</v>
      </c>
      <c r="H69" s="5">
        <f t="shared" si="7"/>
        <v>19.08335977025833</v>
      </c>
      <c r="I69" s="19">
        <f t="shared" si="1"/>
        <v>1</v>
      </c>
      <c r="J69" s="5">
        <f t="shared" si="2"/>
        <v>28</v>
      </c>
      <c r="K69" s="5">
        <f t="shared" si="9"/>
        <v>0</v>
      </c>
      <c r="L69" s="5">
        <f t="shared" si="5"/>
        <v>15.609781747727563</v>
      </c>
      <c r="M69" s="7">
        <f t="shared" si="3"/>
        <v>0</v>
      </c>
      <c r="Y69" s="1"/>
      <c r="Z69" s="13"/>
      <c r="AB69" s="4"/>
    </row>
    <row r="70" spans="1:28" x14ac:dyDescent="0.35">
      <c r="A70" s="116">
        <v>57</v>
      </c>
      <c r="B70" s="117">
        <v>43611</v>
      </c>
      <c r="C70" s="45">
        <v>319.72849103593194</v>
      </c>
      <c r="D70" s="45">
        <v>2.9754533060536099</v>
      </c>
      <c r="E70" s="4">
        <f t="shared" si="0"/>
        <v>6</v>
      </c>
      <c r="F70" s="4">
        <f t="shared" si="4"/>
        <v>0</v>
      </c>
      <c r="G70" s="5">
        <f t="shared" si="6"/>
        <v>15.609781747727563</v>
      </c>
      <c r="H70" s="5">
        <f t="shared" si="7"/>
        <v>43.609781747727567</v>
      </c>
      <c r="I70" s="19">
        <f t="shared" si="1"/>
        <v>0</v>
      </c>
      <c r="J70" s="5">
        <f t="shared" si="2"/>
        <v>0</v>
      </c>
      <c r="K70" s="5">
        <f t="shared" si="9"/>
        <v>0</v>
      </c>
      <c r="L70" s="5">
        <f t="shared" si="5"/>
        <v>12.634328441673954</v>
      </c>
      <c r="M70" s="7">
        <f t="shared" si="3"/>
        <v>0</v>
      </c>
      <c r="Y70" s="1"/>
      <c r="Z70" s="13"/>
      <c r="AB70" s="4"/>
    </row>
    <row r="71" spans="1:28" x14ac:dyDescent="0.35">
      <c r="A71" s="116">
        <v>58</v>
      </c>
      <c r="B71" s="117">
        <v>43612</v>
      </c>
      <c r="C71" s="45">
        <v>319.72849103593194</v>
      </c>
      <c r="D71" s="45">
        <v>3.0711826802490521</v>
      </c>
      <c r="E71" s="4">
        <f t="shared" si="0"/>
        <v>7</v>
      </c>
      <c r="F71" s="4">
        <f t="shared" si="4"/>
        <v>0</v>
      </c>
      <c r="G71" s="5">
        <f t="shared" si="6"/>
        <v>12.634328441673954</v>
      </c>
      <c r="H71" s="5">
        <f t="shared" si="7"/>
        <v>40.634328441673958</v>
      </c>
      <c r="I71" s="19">
        <f t="shared" si="1"/>
        <v>0</v>
      </c>
      <c r="J71" s="5">
        <f t="shared" si="2"/>
        <v>0</v>
      </c>
      <c r="K71" s="5">
        <f t="shared" si="9"/>
        <v>0</v>
      </c>
      <c r="L71" s="5">
        <f t="shared" si="5"/>
        <v>9.5631457614249022</v>
      </c>
      <c r="M71" s="7">
        <f t="shared" si="3"/>
        <v>0</v>
      </c>
      <c r="Y71" s="1"/>
      <c r="Z71" s="13"/>
      <c r="AB71" s="4"/>
    </row>
    <row r="72" spans="1:28" x14ac:dyDescent="0.35">
      <c r="A72" s="116">
        <v>59</v>
      </c>
      <c r="B72" s="117">
        <v>43613</v>
      </c>
      <c r="C72" s="45">
        <v>319.72849103593194</v>
      </c>
      <c r="D72" s="45">
        <v>3.2411812320848234</v>
      </c>
      <c r="E72" s="4">
        <f t="shared" si="0"/>
        <v>1</v>
      </c>
      <c r="F72" s="4">
        <f t="shared" si="4"/>
        <v>1</v>
      </c>
      <c r="G72" s="5">
        <f t="shared" si="6"/>
        <v>9.5631457614249022</v>
      </c>
      <c r="H72" s="5">
        <f t="shared" si="7"/>
        <v>37.563145761424906</v>
      </c>
      <c r="I72" s="19">
        <f t="shared" si="1"/>
        <v>0</v>
      </c>
      <c r="J72" s="5">
        <f t="shared" si="2"/>
        <v>0</v>
      </c>
      <c r="K72" s="5">
        <f t="shared" si="9"/>
        <v>28</v>
      </c>
      <c r="L72" s="5">
        <f t="shared" si="5"/>
        <v>34.321964529340079</v>
      </c>
      <c r="M72" s="7">
        <f t="shared" si="3"/>
        <v>0</v>
      </c>
      <c r="Y72" s="1"/>
      <c r="Z72" s="13"/>
      <c r="AB72" s="4"/>
    </row>
    <row r="73" spans="1:28" x14ac:dyDescent="0.35">
      <c r="A73" s="116">
        <v>60</v>
      </c>
      <c r="B73" s="117">
        <v>43614</v>
      </c>
      <c r="C73" s="45">
        <v>319.72849103593194</v>
      </c>
      <c r="D73" s="45">
        <v>3.3160135860396429</v>
      </c>
      <c r="E73" s="4">
        <f t="shared" si="0"/>
        <v>2</v>
      </c>
      <c r="F73" s="4">
        <f t="shared" si="4"/>
        <v>0</v>
      </c>
      <c r="G73" s="5">
        <f t="shared" si="6"/>
        <v>34.321964529340079</v>
      </c>
      <c r="H73" s="5">
        <f t="shared" si="7"/>
        <v>62.321964529340079</v>
      </c>
      <c r="I73" s="19">
        <f t="shared" si="1"/>
        <v>0</v>
      </c>
      <c r="J73" s="5">
        <f t="shared" si="2"/>
        <v>0</v>
      </c>
      <c r="K73" s="5">
        <f t="shared" si="9"/>
        <v>0</v>
      </c>
      <c r="L73" s="5">
        <f t="shared" si="5"/>
        <v>31.005950943300437</v>
      </c>
      <c r="M73" s="7">
        <f t="shared" si="3"/>
        <v>0</v>
      </c>
      <c r="Y73" s="1"/>
      <c r="Z73" s="13"/>
      <c r="AB73" s="4"/>
    </row>
    <row r="74" spans="1:28" x14ac:dyDescent="0.35">
      <c r="A74" s="116">
        <v>61</v>
      </c>
      <c r="B74" s="117">
        <v>43615</v>
      </c>
      <c r="C74" s="45">
        <v>319.72849103593194</v>
      </c>
      <c r="D74" s="45">
        <v>3.1279313473059531</v>
      </c>
      <c r="E74" s="4">
        <f t="shared" si="0"/>
        <v>3</v>
      </c>
      <c r="F74" s="4">
        <f t="shared" si="4"/>
        <v>0</v>
      </c>
      <c r="G74" s="5">
        <f t="shared" si="6"/>
        <v>31.005950943300437</v>
      </c>
      <c r="H74" s="5">
        <f t="shared" si="7"/>
        <v>31.005950943300437</v>
      </c>
      <c r="I74" s="19">
        <f t="shared" si="1"/>
        <v>0</v>
      </c>
      <c r="J74" s="5">
        <f t="shared" si="2"/>
        <v>0</v>
      </c>
      <c r="K74" s="5">
        <f t="shared" si="9"/>
        <v>0</v>
      </c>
      <c r="L74" s="5">
        <f t="shared" si="5"/>
        <v>27.878019595994484</v>
      </c>
      <c r="M74" s="7">
        <f t="shared" si="3"/>
        <v>0</v>
      </c>
      <c r="Y74" s="1"/>
      <c r="Z74" s="13"/>
      <c r="AB74" s="4"/>
    </row>
    <row r="75" spans="1:28" x14ac:dyDescent="0.35">
      <c r="A75" s="116">
        <v>62</v>
      </c>
      <c r="B75" s="117">
        <v>43616</v>
      </c>
      <c r="C75" s="45">
        <v>332.99641058045609</v>
      </c>
      <c r="D75" s="45">
        <v>3.4789530502197259</v>
      </c>
      <c r="E75" s="4">
        <f t="shared" si="0"/>
        <v>4</v>
      </c>
      <c r="F75" s="4">
        <f t="shared" si="4"/>
        <v>0</v>
      </c>
      <c r="G75" s="5">
        <f t="shared" si="6"/>
        <v>27.878019595994484</v>
      </c>
      <c r="H75" s="5">
        <f t="shared" si="7"/>
        <v>27.878019595994484</v>
      </c>
      <c r="I75" s="19">
        <f t="shared" si="1"/>
        <v>0</v>
      </c>
      <c r="J75" s="5">
        <f t="shared" si="2"/>
        <v>0</v>
      </c>
      <c r="K75" s="5">
        <f t="shared" si="9"/>
        <v>0</v>
      </c>
      <c r="L75" s="5">
        <f t="shared" si="5"/>
        <v>24.399066545774758</v>
      </c>
      <c r="M75" s="7">
        <f t="shared" si="3"/>
        <v>0</v>
      </c>
      <c r="Y75" s="1"/>
      <c r="Z75" s="13"/>
      <c r="AB75" s="4"/>
    </row>
    <row r="76" spans="1:28" x14ac:dyDescent="0.35">
      <c r="A76" s="116">
        <v>63</v>
      </c>
      <c r="B76" s="117">
        <v>43617</v>
      </c>
      <c r="C76" s="45">
        <v>332.99641058045609</v>
      </c>
      <c r="D76" s="45">
        <v>3.5156446662017133</v>
      </c>
      <c r="E76" s="4">
        <f t="shared" si="0"/>
        <v>5</v>
      </c>
      <c r="F76" s="4">
        <f t="shared" si="4"/>
        <v>1</v>
      </c>
      <c r="G76" s="5">
        <f t="shared" si="6"/>
        <v>24.399066545774758</v>
      </c>
      <c r="H76" s="5">
        <f t="shared" si="7"/>
        <v>24.399066545774758</v>
      </c>
      <c r="I76" s="19">
        <f t="shared" si="1"/>
        <v>0</v>
      </c>
      <c r="J76" s="5">
        <f t="shared" si="2"/>
        <v>0</v>
      </c>
      <c r="K76" s="5">
        <f t="shared" si="9"/>
        <v>0</v>
      </c>
      <c r="L76" s="5">
        <f t="shared" si="5"/>
        <v>20.883421879573046</v>
      </c>
      <c r="M76" s="7">
        <f t="shared" si="3"/>
        <v>0</v>
      </c>
      <c r="Y76" s="1"/>
      <c r="Z76" s="13"/>
      <c r="AB76" s="4"/>
    </row>
    <row r="77" spans="1:28" x14ac:dyDescent="0.35">
      <c r="A77" s="116">
        <v>64</v>
      </c>
      <c r="B77" s="117">
        <v>43618</v>
      </c>
      <c r="C77" s="45">
        <v>332.99641058045609</v>
      </c>
      <c r="D77" s="45">
        <v>3.1740920457492088</v>
      </c>
      <c r="E77" s="4">
        <f t="shared" si="0"/>
        <v>6</v>
      </c>
      <c r="F77" s="4">
        <f t="shared" si="4"/>
        <v>0</v>
      </c>
      <c r="G77" s="5">
        <f t="shared" si="6"/>
        <v>20.883421879573046</v>
      </c>
      <c r="H77" s="5">
        <f t="shared" si="7"/>
        <v>20.883421879573046</v>
      </c>
      <c r="I77" s="19">
        <f t="shared" si="1"/>
        <v>0</v>
      </c>
      <c r="J77" s="5">
        <f t="shared" si="2"/>
        <v>0</v>
      </c>
      <c r="K77" s="5">
        <f t="shared" si="9"/>
        <v>0</v>
      </c>
      <c r="L77" s="5">
        <f t="shared" si="5"/>
        <v>17.709329833823837</v>
      </c>
      <c r="M77" s="7">
        <f t="shared" si="3"/>
        <v>0</v>
      </c>
      <c r="Y77" s="1"/>
      <c r="Z77" s="13"/>
      <c r="AB77" s="4"/>
    </row>
    <row r="78" spans="1:28" x14ac:dyDescent="0.35">
      <c r="A78" s="116">
        <v>65</v>
      </c>
      <c r="B78" s="117">
        <v>43619</v>
      </c>
      <c r="C78" s="45">
        <v>332.99641058045609</v>
      </c>
      <c r="D78" s="45">
        <v>3.6625385674692472</v>
      </c>
      <c r="E78" s="4">
        <f t="shared" ref="E78:E104" si="10">WEEKDAY(B78,2)</f>
        <v>7</v>
      </c>
      <c r="F78" s="4">
        <f t="shared" si="4"/>
        <v>0</v>
      </c>
      <c r="G78" s="5">
        <f t="shared" si="6"/>
        <v>17.709329833823837</v>
      </c>
      <c r="H78" s="5">
        <f t="shared" si="7"/>
        <v>17.709329833823837</v>
      </c>
      <c r="I78" s="19">
        <f t="shared" ref="I78:I104" si="11">IF(AND(H78&lt;=$D$7,F78=1),1,0)</f>
        <v>0</v>
      </c>
      <c r="J78" s="5">
        <f t="shared" ref="J78:J104" si="12">IF(I78=1,CEILING(($E$7-H78)/$B$7,1)*$B$7,0)</f>
        <v>0</v>
      </c>
      <c r="K78" s="5">
        <f t="shared" si="9"/>
        <v>0</v>
      </c>
      <c r="L78" s="5">
        <f t="shared" si="5"/>
        <v>14.046791266354589</v>
      </c>
      <c r="M78" s="7">
        <f t="shared" ref="M78:M104" si="13">IF(AND(L78&lt;0,D78&gt;0),ROUNDUP(L78/($B$11/$B$10),0)*(-1),0)</f>
        <v>0</v>
      </c>
      <c r="Y78" s="1"/>
      <c r="Z78" s="13"/>
      <c r="AB78" s="4"/>
    </row>
    <row r="79" spans="1:28" x14ac:dyDescent="0.35">
      <c r="A79" s="116">
        <v>66</v>
      </c>
      <c r="B79" s="117">
        <v>43620</v>
      </c>
      <c r="C79" s="45">
        <v>332.99641058045609</v>
      </c>
      <c r="D79" s="45">
        <v>3.3472651912748859</v>
      </c>
      <c r="E79" s="4">
        <f t="shared" si="10"/>
        <v>1</v>
      </c>
      <c r="F79" s="4">
        <f t="shared" ref="F79:F104" si="14">IF(OR(E79=1,E79=5),1,0)</f>
        <v>1</v>
      </c>
      <c r="G79" s="5">
        <f t="shared" si="6"/>
        <v>14.046791266354589</v>
      </c>
      <c r="H79" s="5">
        <f t="shared" si="7"/>
        <v>14.046791266354589</v>
      </c>
      <c r="I79" s="19">
        <f t="shared" si="11"/>
        <v>1</v>
      </c>
      <c r="J79" s="5">
        <f t="shared" si="12"/>
        <v>28</v>
      </c>
      <c r="K79" s="5">
        <f t="shared" si="9"/>
        <v>0</v>
      </c>
      <c r="L79" s="5">
        <f t="shared" si="5"/>
        <v>10.699526075079703</v>
      </c>
      <c r="M79" s="7">
        <f t="shared" si="13"/>
        <v>0</v>
      </c>
      <c r="Y79" s="1"/>
      <c r="Z79" s="13"/>
      <c r="AB79" s="4"/>
    </row>
    <row r="80" spans="1:28" x14ac:dyDescent="0.35">
      <c r="A80" s="116">
        <v>67</v>
      </c>
      <c r="B80" s="117">
        <v>43621</v>
      </c>
      <c r="C80" s="45">
        <v>332.99641058045609</v>
      </c>
      <c r="D80" s="45">
        <v>3.26259238292339</v>
      </c>
      <c r="E80" s="4">
        <f t="shared" si="10"/>
        <v>2</v>
      </c>
      <c r="F80" s="4">
        <f t="shared" si="14"/>
        <v>0</v>
      </c>
      <c r="G80" s="5">
        <f t="shared" si="6"/>
        <v>10.699526075079703</v>
      </c>
      <c r="H80" s="5">
        <f t="shared" si="7"/>
        <v>38.699526075079703</v>
      </c>
      <c r="I80" s="19">
        <f t="shared" si="11"/>
        <v>0</v>
      </c>
      <c r="J80" s="5">
        <f t="shared" si="12"/>
        <v>0</v>
      </c>
      <c r="K80" s="5">
        <f t="shared" ref="K80:K104" si="15">IF(F80=1,SUM(J75:J79),0)</f>
        <v>0</v>
      </c>
      <c r="L80" s="5">
        <f t="shared" ref="L80:L104" si="16">G80+K80-D80</f>
        <v>7.4369336921563125</v>
      </c>
      <c r="M80" s="7">
        <f t="shared" si="13"/>
        <v>0</v>
      </c>
      <c r="Y80" s="1"/>
      <c r="Z80" s="13"/>
      <c r="AB80" s="4"/>
    </row>
    <row r="81" spans="1:28" x14ac:dyDescent="0.35">
      <c r="A81" s="116">
        <v>68</v>
      </c>
      <c r="B81" s="117">
        <v>43622</v>
      </c>
      <c r="C81" s="45">
        <v>332.99641058045609</v>
      </c>
      <c r="D81" s="45">
        <v>3.2734457620287305</v>
      </c>
      <c r="E81" s="4">
        <f t="shared" si="10"/>
        <v>3</v>
      </c>
      <c r="F81" s="4">
        <f t="shared" si="14"/>
        <v>0</v>
      </c>
      <c r="G81" s="5">
        <f t="shared" ref="G81:G104" si="17">L80</f>
        <v>7.4369336921563125</v>
      </c>
      <c r="H81" s="5">
        <f t="shared" si="7"/>
        <v>35.436933692156316</v>
      </c>
      <c r="I81" s="19">
        <f t="shared" si="11"/>
        <v>0</v>
      </c>
      <c r="J81" s="5">
        <f t="shared" si="12"/>
        <v>0</v>
      </c>
      <c r="K81" s="5">
        <f t="shared" si="15"/>
        <v>0</v>
      </c>
      <c r="L81" s="5">
        <f t="shared" si="16"/>
        <v>4.163487930127582</v>
      </c>
      <c r="M81" s="7">
        <f t="shared" si="13"/>
        <v>0</v>
      </c>
      <c r="Y81" s="1"/>
      <c r="Z81" s="13"/>
      <c r="AB81" s="4"/>
    </row>
    <row r="82" spans="1:28" x14ac:dyDescent="0.35">
      <c r="A82" s="116">
        <v>69</v>
      </c>
      <c r="B82" s="117">
        <v>43623</v>
      </c>
      <c r="C82" s="45">
        <v>332.99641058045609</v>
      </c>
      <c r="D82" s="45">
        <v>3.5983025938943531</v>
      </c>
      <c r="E82" s="4">
        <f t="shared" si="10"/>
        <v>4</v>
      </c>
      <c r="F82" s="4">
        <f t="shared" si="14"/>
        <v>0</v>
      </c>
      <c r="G82" s="5">
        <f t="shared" si="17"/>
        <v>4.163487930127582</v>
      </c>
      <c r="H82" s="5">
        <f t="shared" ref="H82:H104" si="18">G82+SUM(J78:J81)</f>
        <v>32.16348793012758</v>
      </c>
      <c r="I82" s="19">
        <f t="shared" si="11"/>
        <v>0</v>
      </c>
      <c r="J82" s="5">
        <f t="shared" si="12"/>
        <v>0</v>
      </c>
      <c r="K82" s="5">
        <f t="shared" si="15"/>
        <v>0</v>
      </c>
      <c r="L82" s="5">
        <f t="shared" si="16"/>
        <v>0.56518533623322886</v>
      </c>
      <c r="M82" s="7">
        <f t="shared" si="13"/>
        <v>0</v>
      </c>
      <c r="Y82" s="1"/>
      <c r="Z82" s="13"/>
      <c r="AB82" s="4"/>
    </row>
    <row r="83" spans="1:28" x14ac:dyDescent="0.35">
      <c r="A83" s="116">
        <v>70</v>
      </c>
      <c r="B83" s="117">
        <v>43624</v>
      </c>
      <c r="C83" s="45">
        <v>332.99641058045609</v>
      </c>
      <c r="D83" s="45">
        <v>3.1882530605053176</v>
      </c>
      <c r="E83" s="4">
        <f t="shared" si="10"/>
        <v>5</v>
      </c>
      <c r="F83" s="4">
        <f t="shared" si="14"/>
        <v>1</v>
      </c>
      <c r="G83" s="5">
        <f t="shared" si="17"/>
        <v>0.56518533623322886</v>
      </c>
      <c r="H83" s="5">
        <f t="shared" si="18"/>
        <v>28.565185336233228</v>
      </c>
      <c r="I83" s="19">
        <f t="shared" si="11"/>
        <v>0</v>
      </c>
      <c r="J83" s="5">
        <f t="shared" si="12"/>
        <v>0</v>
      </c>
      <c r="K83" s="5">
        <f t="shared" si="15"/>
        <v>28</v>
      </c>
      <c r="L83" s="5">
        <f t="shared" si="16"/>
        <v>25.37693227572791</v>
      </c>
      <c r="M83" s="7">
        <f t="shared" si="13"/>
        <v>0</v>
      </c>
      <c r="Y83" s="1"/>
      <c r="Z83" s="13"/>
      <c r="AB83" s="4"/>
    </row>
    <row r="84" spans="1:28" x14ac:dyDescent="0.35">
      <c r="A84" s="116">
        <v>71</v>
      </c>
      <c r="B84" s="117">
        <v>43625</v>
      </c>
      <c r="C84" s="45">
        <v>332.99641058045609</v>
      </c>
      <c r="D84" s="45">
        <v>3.4808103217210529</v>
      </c>
      <c r="E84" s="4">
        <f t="shared" si="10"/>
        <v>6</v>
      </c>
      <c r="F84" s="4">
        <f t="shared" si="14"/>
        <v>0</v>
      </c>
      <c r="G84" s="5">
        <f t="shared" si="17"/>
        <v>25.37693227572791</v>
      </c>
      <c r="H84" s="5">
        <f t="shared" si="18"/>
        <v>25.37693227572791</v>
      </c>
      <c r="I84" s="19">
        <f t="shared" si="11"/>
        <v>0</v>
      </c>
      <c r="J84" s="5">
        <f t="shared" si="12"/>
        <v>0</v>
      </c>
      <c r="K84" s="5">
        <f t="shared" si="15"/>
        <v>0</v>
      </c>
      <c r="L84" s="5">
        <f t="shared" si="16"/>
        <v>21.896121954006858</v>
      </c>
      <c r="M84" s="7">
        <f t="shared" si="13"/>
        <v>0</v>
      </c>
      <c r="Y84" s="1"/>
      <c r="Z84" s="13"/>
      <c r="AB84" s="4"/>
    </row>
    <row r="85" spans="1:28" x14ac:dyDescent="0.35">
      <c r="A85" s="116">
        <v>72</v>
      </c>
      <c r="B85" s="117">
        <v>43626</v>
      </c>
      <c r="C85" s="45">
        <v>332.99641058045609</v>
      </c>
      <c r="D85" s="45">
        <v>3.239673922305538</v>
      </c>
      <c r="E85" s="4">
        <f t="shared" si="10"/>
        <v>7</v>
      </c>
      <c r="F85" s="4">
        <f t="shared" si="14"/>
        <v>0</v>
      </c>
      <c r="G85" s="5">
        <f t="shared" si="17"/>
        <v>21.896121954006858</v>
      </c>
      <c r="H85" s="5">
        <f t="shared" si="18"/>
        <v>21.896121954006858</v>
      </c>
      <c r="I85" s="19">
        <f t="shared" si="11"/>
        <v>0</v>
      </c>
      <c r="J85" s="5">
        <f t="shared" si="12"/>
        <v>0</v>
      </c>
      <c r="K85" s="5">
        <f t="shared" si="15"/>
        <v>0</v>
      </c>
      <c r="L85" s="5">
        <f t="shared" si="16"/>
        <v>18.65644803170132</v>
      </c>
      <c r="M85" s="7">
        <f t="shared" si="13"/>
        <v>0</v>
      </c>
      <c r="Y85" s="1"/>
      <c r="Z85" s="13"/>
      <c r="AB85" s="4"/>
    </row>
    <row r="86" spans="1:28" x14ac:dyDescent="0.35">
      <c r="A86" s="116">
        <v>73</v>
      </c>
      <c r="B86" s="117">
        <v>43627</v>
      </c>
      <c r="C86" s="45">
        <v>332.99641058045609</v>
      </c>
      <c r="D86" s="45">
        <v>3.1870701796612497</v>
      </c>
      <c r="E86" s="4">
        <f t="shared" si="10"/>
        <v>1</v>
      </c>
      <c r="F86" s="4">
        <f t="shared" si="14"/>
        <v>1</v>
      </c>
      <c r="G86" s="5">
        <f t="shared" si="17"/>
        <v>18.65644803170132</v>
      </c>
      <c r="H86" s="5">
        <f t="shared" si="18"/>
        <v>18.65644803170132</v>
      </c>
      <c r="I86" s="19">
        <f t="shared" si="11"/>
        <v>1</v>
      </c>
      <c r="J86" s="5">
        <f t="shared" si="12"/>
        <v>28</v>
      </c>
      <c r="K86" s="5">
        <f t="shared" si="15"/>
        <v>0</v>
      </c>
      <c r="L86" s="5">
        <f t="shared" si="16"/>
        <v>15.46937785204007</v>
      </c>
      <c r="M86" s="7">
        <f t="shared" si="13"/>
        <v>0</v>
      </c>
      <c r="Y86" s="1"/>
      <c r="Z86" s="13"/>
      <c r="AB86" s="4"/>
    </row>
    <row r="87" spans="1:28" x14ac:dyDescent="0.35">
      <c r="A87" s="116">
        <v>74</v>
      </c>
      <c r="B87" s="117">
        <v>43628</v>
      </c>
      <c r="C87" s="45">
        <v>332.99641058045609</v>
      </c>
      <c r="D87" s="45">
        <v>3.3574527504039007</v>
      </c>
      <c r="E87" s="4">
        <f t="shared" si="10"/>
        <v>2</v>
      </c>
      <c r="F87" s="4">
        <f t="shared" si="14"/>
        <v>0</v>
      </c>
      <c r="G87" s="5">
        <f t="shared" si="17"/>
        <v>15.46937785204007</v>
      </c>
      <c r="H87" s="5">
        <f t="shared" si="18"/>
        <v>43.469377852040068</v>
      </c>
      <c r="I87" s="19">
        <f t="shared" si="11"/>
        <v>0</v>
      </c>
      <c r="J87" s="5">
        <f t="shared" si="12"/>
        <v>0</v>
      </c>
      <c r="K87" s="5">
        <f t="shared" si="15"/>
        <v>0</v>
      </c>
      <c r="L87" s="5">
        <f t="shared" si="16"/>
        <v>12.111925101636169</v>
      </c>
      <c r="M87" s="7">
        <f t="shared" si="13"/>
        <v>0</v>
      </c>
      <c r="Y87" s="1"/>
      <c r="Z87" s="13"/>
      <c r="AB87" s="4"/>
    </row>
    <row r="88" spans="1:28" x14ac:dyDescent="0.35">
      <c r="A88" s="116">
        <v>75</v>
      </c>
      <c r="B88" s="117">
        <v>43629</v>
      </c>
      <c r="C88" s="45">
        <v>332.99641058045609</v>
      </c>
      <c r="D88" s="45">
        <v>3.7704262286801629</v>
      </c>
      <c r="E88" s="4">
        <f t="shared" si="10"/>
        <v>3</v>
      </c>
      <c r="F88" s="4">
        <f t="shared" si="14"/>
        <v>0</v>
      </c>
      <c r="G88" s="5">
        <f t="shared" si="17"/>
        <v>12.111925101636169</v>
      </c>
      <c r="H88" s="5">
        <f t="shared" si="18"/>
        <v>40.111925101636167</v>
      </c>
      <c r="I88" s="19">
        <f t="shared" si="11"/>
        <v>0</v>
      </c>
      <c r="J88" s="5">
        <f t="shared" si="12"/>
        <v>0</v>
      </c>
      <c r="K88" s="5">
        <f t="shared" si="15"/>
        <v>0</v>
      </c>
      <c r="L88" s="5">
        <f t="shared" si="16"/>
        <v>8.3414988729560058</v>
      </c>
      <c r="M88" s="7">
        <f t="shared" si="13"/>
        <v>0</v>
      </c>
      <c r="Y88" s="1"/>
      <c r="Z88" s="13"/>
      <c r="AB88" s="4"/>
    </row>
    <row r="89" spans="1:28" x14ac:dyDescent="0.35">
      <c r="A89" s="116">
        <v>76</v>
      </c>
      <c r="B89" s="117">
        <v>43630</v>
      </c>
      <c r="C89" s="45">
        <v>332.99641058045609</v>
      </c>
      <c r="D89" s="45">
        <v>3.567615424060441</v>
      </c>
      <c r="E89" s="4">
        <f t="shared" si="10"/>
        <v>4</v>
      </c>
      <c r="F89" s="4">
        <f t="shared" si="14"/>
        <v>0</v>
      </c>
      <c r="G89" s="5">
        <f t="shared" si="17"/>
        <v>8.3414988729560058</v>
      </c>
      <c r="H89" s="5">
        <f t="shared" si="18"/>
        <v>36.341498872956009</v>
      </c>
      <c r="I89" s="19">
        <f t="shared" si="11"/>
        <v>0</v>
      </c>
      <c r="J89" s="5">
        <f t="shared" si="12"/>
        <v>0</v>
      </c>
      <c r="K89" s="5">
        <f t="shared" si="15"/>
        <v>0</v>
      </c>
      <c r="L89" s="5">
        <f t="shared" si="16"/>
        <v>4.7738834488955648</v>
      </c>
      <c r="M89" s="7">
        <f t="shared" si="13"/>
        <v>0</v>
      </c>
      <c r="Y89" s="1"/>
      <c r="Z89" s="13"/>
      <c r="AB89" s="4"/>
    </row>
    <row r="90" spans="1:28" x14ac:dyDescent="0.35">
      <c r="A90" s="116">
        <v>77</v>
      </c>
      <c r="B90" s="117">
        <v>43631</v>
      </c>
      <c r="C90" s="45">
        <v>332.99641058045609</v>
      </c>
      <c r="D90" s="45">
        <v>3.0338749296190657</v>
      </c>
      <c r="E90" s="4">
        <f t="shared" si="10"/>
        <v>5</v>
      </c>
      <c r="F90" s="4">
        <f t="shared" si="14"/>
        <v>1</v>
      </c>
      <c r="G90" s="5">
        <f t="shared" si="17"/>
        <v>4.7738834488955648</v>
      </c>
      <c r="H90" s="5">
        <f t="shared" si="18"/>
        <v>32.773883448895567</v>
      </c>
      <c r="I90" s="19">
        <f t="shared" si="11"/>
        <v>0</v>
      </c>
      <c r="J90" s="5">
        <f t="shared" si="12"/>
        <v>0</v>
      </c>
      <c r="K90" s="5">
        <f t="shared" si="15"/>
        <v>28</v>
      </c>
      <c r="L90" s="5">
        <f t="shared" si="16"/>
        <v>29.7400085192765</v>
      </c>
      <c r="M90" s="7">
        <f t="shared" si="13"/>
        <v>0</v>
      </c>
      <c r="Y90" s="1"/>
      <c r="Z90" s="13"/>
      <c r="AB90" s="4"/>
    </row>
    <row r="91" spans="1:28" x14ac:dyDescent="0.35">
      <c r="A91" s="116">
        <v>78</v>
      </c>
      <c r="B91" s="117">
        <v>43632</v>
      </c>
      <c r="C91" s="45">
        <v>332.99641058045609</v>
      </c>
      <c r="D91" s="45">
        <v>3.8940465448166677</v>
      </c>
      <c r="E91" s="4">
        <f t="shared" si="10"/>
        <v>6</v>
      </c>
      <c r="F91" s="4">
        <f t="shared" si="14"/>
        <v>0</v>
      </c>
      <c r="G91" s="5">
        <f t="shared" si="17"/>
        <v>29.7400085192765</v>
      </c>
      <c r="H91" s="5">
        <f t="shared" si="18"/>
        <v>29.7400085192765</v>
      </c>
      <c r="I91" s="19">
        <f t="shared" si="11"/>
        <v>0</v>
      </c>
      <c r="J91" s="5">
        <f t="shared" si="12"/>
        <v>0</v>
      </c>
      <c r="K91" s="5">
        <f t="shared" si="15"/>
        <v>0</v>
      </c>
      <c r="L91" s="5">
        <f t="shared" si="16"/>
        <v>25.845961974459833</v>
      </c>
      <c r="M91" s="7">
        <f t="shared" si="13"/>
        <v>0</v>
      </c>
      <c r="Y91" s="1"/>
      <c r="Z91" s="13"/>
      <c r="AB91" s="4"/>
    </row>
    <row r="92" spans="1:28" x14ac:dyDescent="0.35">
      <c r="A92" s="116">
        <v>79</v>
      </c>
      <c r="B92" s="117">
        <v>43633</v>
      </c>
      <c r="C92" s="45">
        <v>332.99641058045609</v>
      </c>
      <c r="D92" s="45">
        <v>3.3870890979333641</v>
      </c>
      <c r="E92" s="4">
        <f t="shared" si="10"/>
        <v>7</v>
      </c>
      <c r="F92" s="4">
        <f t="shared" si="14"/>
        <v>0</v>
      </c>
      <c r="G92" s="5">
        <f t="shared" si="17"/>
        <v>25.845961974459833</v>
      </c>
      <c r="H92" s="5">
        <f t="shared" si="18"/>
        <v>25.845961974459833</v>
      </c>
      <c r="I92" s="19">
        <f t="shared" si="11"/>
        <v>0</v>
      </c>
      <c r="J92" s="5">
        <f t="shared" si="12"/>
        <v>0</v>
      </c>
      <c r="K92" s="5">
        <f t="shared" si="15"/>
        <v>0</v>
      </c>
      <c r="L92" s="5">
        <f t="shared" si="16"/>
        <v>22.45887287652647</v>
      </c>
      <c r="M92" s="7">
        <f t="shared" si="13"/>
        <v>0</v>
      </c>
      <c r="Y92" s="1"/>
      <c r="Z92" s="13"/>
      <c r="AB92" s="4"/>
    </row>
    <row r="93" spans="1:28" x14ac:dyDescent="0.35">
      <c r="A93" s="116">
        <v>80</v>
      </c>
      <c r="B93" s="117">
        <v>43634</v>
      </c>
      <c r="C93" s="45">
        <v>332.99641058045609</v>
      </c>
      <c r="D93" s="45">
        <v>3.1894745316796485</v>
      </c>
      <c r="E93" s="4">
        <f t="shared" si="10"/>
        <v>1</v>
      </c>
      <c r="F93" s="4">
        <f t="shared" si="14"/>
        <v>1</v>
      </c>
      <c r="G93" s="5">
        <f t="shared" si="17"/>
        <v>22.45887287652647</v>
      </c>
      <c r="H93" s="5">
        <f t="shared" si="18"/>
        <v>22.45887287652647</v>
      </c>
      <c r="I93" s="19">
        <f t="shared" si="11"/>
        <v>0</v>
      </c>
      <c r="J93" s="5">
        <f t="shared" si="12"/>
        <v>0</v>
      </c>
      <c r="K93" s="5">
        <f t="shared" si="15"/>
        <v>0</v>
      </c>
      <c r="L93" s="5">
        <f t="shared" si="16"/>
        <v>19.26939834484682</v>
      </c>
      <c r="M93" s="7">
        <f t="shared" si="13"/>
        <v>0</v>
      </c>
      <c r="Y93" s="1"/>
      <c r="Z93" s="13"/>
      <c r="AB93" s="4"/>
    </row>
    <row r="94" spans="1:28" x14ac:dyDescent="0.35">
      <c r="A94" s="116">
        <v>81</v>
      </c>
      <c r="B94" s="117">
        <v>43635</v>
      </c>
      <c r="C94" s="45">
        <v>332.99641058045609</v>
      </c>
      <c r="D94" s="45">
        <v>2.843334285262328</v>
      </c>
      <c r="E94" s="4">
        <f t="shared" si="10"/>
        <v>2</v>
      </c>
      <c r="F94" s="4">
        <f t="shared" si="14"/>
        <v>0</v>
      </c>
      <c r="G94" s="5">
        <f t="shared" si="17"/>
        <v>19.26939834484682</v>
      </c>
      <c r="H94" s="5">
        <f t="shared" si="18"/>
        <v>19.26939834484682</v>
      </c>
      <c r="I94" s="19">
        <f t="shared" si="11"/>
        <v>0</v>
      </c>
      <c r="J94" s="5">
        <f t="shared" si="12"/>
        <v>0</v>
      </c>
      <c r="K94" s="5">
        <f t="shared" si="15"/>
        <v>0</v>
      </c>
      <c r="L94" s="5">
        <f t="shared" si="16"/>
        <v>16.42606405958449</v>
      </c>
      <c r="M94" s="7">
        <f t="shared" si="13"/>
        <v>0</v>
      </c>
      <c r="Y94" s="1"/>
      <c r="Z94" s="13"/>
      <c r="AB94" s="4"/>
    </row>
    <row r="95" spans="1:28" x14ac:dyDescent="0.35">
      <c r="A95" s="116">
        <v>82</v>
      </c>
      <c r="B95" s="117">
        <v>43636</v>
      </c>
      <c r="C95" s="45">
        <v>332.99641058045609</v>
      </c>
      <c r="D95" s="45">
        <v>3.1805251678143449</v>
      </c>
      <c r="E95" s="4">
        <f t="shared" si="10"/>
        <v>3</v>
      </c>
      <c r="F95" s="4">
        <f t="shared" si="14"/>
        <v>0</v>
      </c>
      <c r="G95" s="5">
        <f t="shared" si="17"/>
        <v>16.42606405958449</v>
      </c>
      <c r="H95" s="5">
        <f t="shared" si="18"/>
        <v>16.42606405958449</v>
      </c>
      <c r="I95" s="19">
        <f t="shared" si="11"/>
        <v>0</v>
      </c>
      <c r="J95" s="5">
        <f t="shared" si="12"/>
        <v>0</v>
      </c>
      <c r="K95" s="5">
        <f t="shared" si="15"/>
        <v>0</v>
      </c>
      <c r="L95" s="5">
        <f t="shared" si="16"/>
        <v>13.245538891770146</v>
      </c>
      <c r="M95" s="7">
        <f t="shared" si="13"/>
        <v>0</v>
      </c>
      <c r="Y95" s="1"/>
      <c r="Z95" s="13"/>
      <c r="AB95" s="4"/>
    </row>
    <row r="96" spans="1:28" x14ac:dyDescent="0.35">
      <c r="A96" s="116">
        <v>83</v>
      </c>
      <c r="B96" s="117">
        <v>43637</v>
      </c>
      <c r="C96" s="45">
        <v>332.99641058045609</v>
      </c>
      <c r="D96" s="45">
        <v>3.3399989978054592</v>
      </c>
      <c r="E96" s="4">
        <f t="shared" si="10"/>
        <v>4</v>
      </c>
      <c r="F96" s="4">
        <f t="shared" si="14"/>
        <v>0</v>
      </c>
      <c r="G96" s="5">
        <f t="shared" si="17"/>
        <v>13.245538891770146</v>
      </c>
      <c r="H96" s="5">
        <f t="shared" si="18"/>
        <v>13.245538891770146</v>
      </c>
      <c r="I96" s="19">
        <f t="shared" si="11"/>
        <v>0</v>
      </c>
      <c r="J96" s="5">
        <f t="shared" si="12"/>
        <v>0</v>
      </c>
      <c r="K96" s="5">
        <f t="shared" si="15"/>
        <v>0</v>
      </c>
      <c r="L96" s="5">
        <f t="shared" si="16"/>
        <v>9.9055398939646864</v>
      </c>
      <c r="M96" s="7">
        <f t="shared" si="13"/>
        <v>0</v>
      </c>
      <c r="Y96" s="1"/>
      <c r="Z96" s="13"/>
      <c r="AB96" s="4"/>
    </row>
    <row r="97" spans="1:28" x14ac:dyDescent="0.35">
      <c r="A97" s="116">
        <v>84</v>
      </c>
      <c r="B97" s="117">
        <v>43638</v>
      </c>
      <c r="C97" s="45">
        <v>332.99641058045609</v>
      </c>
      <c r="D97" s="45">
        <v>3.7178060176218604</v>
      </c>
      <c r="E97" s="4">
        <f t="shared" si="10"/>
        <v>5</v>
      </c>
      <c r="F97" s="4">
        <f t="shared" si="14"/>
        <v>1</v>
      </c>
      <c r="G97" s="5">
        <f t="shared" si="17"/>
        <v>9.9055398939646864</v>
      </c>
      <c r="H97" s="5">
        <f t="shared" si="18"/>
        <v>9.9055398939646864</v>
      </c>
      <c r="I97" s="19">
        <f t="shared" si="11"/>
        <v>1</v>
      </c>
      <c r="J97" s="5">
        <f t="shared" si="12"/>
        <v>28</v>
      </c>
      <c r="K97" s="5">
        <f t="shared" si="15"/>
        <v>0</v>
      </c>
      <c r="L97" s="5">
        <f t="shared" si="16"/>
        <v>6.1877338763428256</v>
      </c>
      <c r="M97" s="7">
        <f t="shared" si="13"/>
        <v>0</v>
      </c>
      <c r="Y97" s="1"/>
      <c r="Z97" s="13"/>
      <c r="AB97" s="4"/>
    </row>
    <row r="98" spans="1:28" x14ac:dyDescent="0.35">
      <c r="A98" s="116">
        <v>85</v>
      </c>
      <c r="B98" s="117">
        <v>43639</v>
      </c>
      <c r="C98" s="45">
        <v>332.99641058045609</v>
      </c>
      <c r="D98" s="45">
        <v>0</v>
      </c>
      <c r="E98" s="4">
        <f t="shared" si="10"/>
        <v>6</v>
      </c>
      <c r="F98" s="4">
        <f t="shared" si="14"/>
        <v>0</v>
      </c>
      <c r="G98" s="5">
        <f t="shared" si="17"/>
        <v>6.1877338763428256</v>
      </c>
      <c r="H98" s="5">
        <f t="shared" si="18"/>
        <v>34.187733876342826</v>
      </c>
      <c r="I98" s="19">
        <f t="shared" si="11"/>
        <v>0</v>
      </c>
      <c r="J98" s="5">
        <f t="shared" si="12"/>
        <v>0</v>
      </c>
      <c r="K98" s="5">
        <f t="shared" si="15"/>
        <v>0</v>
      </c>
      <c r="L98" s="5">
        <f t="shared" si="16"/>
        <v>6.1877338763428256</v>
      </c>
      <c r="M98" s="7">
        <f t="shared" si="13"/>
        <v>0</v>
      </c>
      <c r="Y98" s="1"/>
      <c r="Z98" s="13"/>
      <c r="AB98" s="4"/>
    </row>
    <row r="99" spans="1:28" x14ac:dyDescent="0.35">
      <c r="A99" s="116">
        <v>86</v>
      </c>
      <c r="B99" s="117">
        <v>43640</v>
      </c>
      <c r="C99" s="45">
        <v>332.99641058045609</v>
      </c>
      <c r="D99" s="45">
        <v>0</v>
      </c>
      <c r="E99" s="4">
        <f t="shared" si="10"/>
        <v>7</v>
      </c>
      <c r="F99" s="4">
        <f t="shared" si="14"/>
        <v>0</v>
      </c>
      <c r="G99" s="5">
        <f t="shared" si="17"/>
        <v>6.1877338763428256</v>
      </c>
      <c r="H99" s="5">
        <f t="shared" si="18"/>
        <v>34.187733876342826</v>
      </c>
      <c r="I99" s="19">
        <f t="shared" si="11"/>
        <v>0</v>
      </c>
      <c r="J99" s="5">
        <f t="shared" si="12"/>
        <v>0</v>
      </c>
      <c r="K99" s="5">
        <f t="shared" si="15"/>
        <v>0</v>
      </c>
      <c r="L99" s="5">
        <f t="shared" si="16"/>
        <v>6.1877338763428256</v>
      </c>
      <c r="M99" s="7">
        <f t="shared" si="13"/>
        <v>0</v>
      </c>
      <c r="Y99" s="1"/>
      <c r="Z99" s="13"/>
      <c r="AB99" s="4"/>
    </row>
    <row r="100" spans="1:28" x14ac:dyDescent="0.35">
      <c r="A100" s="116">
        <v>87</v>
      </c>
      <c r="B100" s="117">
        <v>43641</v>
      </c>
      <c r="C100" s="45">
        <v>332.99641058045609</v>
      </c>
      <c r="D100" s="45">
        <v>0</v>
      </c>
      <c r="E100" s="4">
        <f t="shared" si="10"/>
        <v>1</v>
      </c>
      <c r="F100" s="4">
        <f t="shared" si="14"/>
        <v>1</v>
      </c>
      <c r="G100" s="5">
        <f t="shared" si="17"/>
        <v>6.1877338763428256</v>
      </c>
      <c r="H100" s="5">
        <f t="shared" si="18"/>
        <v>34.187733876342826</v>
      </c>
      <c r="I100" s="19">
        <f t="shared" si="11"/>
        <v>0</v>
      </c>
      <c r="J100" s="5">
        <f t="shared" si="12"/>
        <v>0</v>
      </c>
      <c r="K100" s="5">
        <f t="shared" si="15"/>
        <v>28</v>
      </c>
      <c r="L100" s="5">
        <f t="shared" si="16"/>
        <v>34.187733876342826</v>
      </c>
      <c r="M100" s="7">
        <f t="shared" si="13"/>
        <v>0</v>
      </c>
      <c r="Y100" s="1"/>
      <c r="Z100" s="13"/>
      <c r="AB100" s="4"/>
    </row>
    <row r="101" spans="1:28" x14ac:dyDescent="0.35">
      <c r="A101" s="116">
        <v>88</v>
      </c>
      <c r="B101" s="117">
        <v>43642</v>
      </c>
      <c r="C101" s="45">
        <v>332.99641058045609</v>
      </c>
      <c r="D101" s="45">
        <v>3.5723864693912208</v>
      </c>
      <c r="E101" s="4">
        <f t="shared" si="10"/>
        <v>2</v>
      </c>
      <c r="F101" s="4">
        <f t="shared" si="14"/>
        <v>0</v>
      </c>
      <c r="G101" s="5">
        <f t="shared" si="17"/>
        <v>34.187733876342826</v>
      </c>
      <c r="H101" s="5">
        <f t="shared" si="18"/>
        <v>62.187733876342826</v>
      </c>
      <c r="I101" s="19">
        <f t="shared" si="11"/>
        <v>0</v>
      </c>
      <c r="J101" s="5">
        <f t="shared" si="12"/>
        <v>0</v>
      </c>
      <c r="K101" s="5">
        <f t="shared" si="15"/>
        <v>0</v>
      </c>
      <c r="L101" s="5">
        <f t="shared" si="16"/>
        <v>30.615347406951607</v>
      </c>
      <c r="M101" s="7">
        <f t="shared" si="13"/>
        <v>0</v>
      </c>
      <c r="Y101" s="1"/>
      <c r="Z101" s="13"/>
      <c r="AB101" s="4"/>
    </row>
    <row r="102" spans="1:28" x14ac:dyDescent="0.35">
      <c r="A102" s="116">
        <v>89</v>
      </c>
      <c r="B102" s="117">
        <v>43643</v>
      </c>
      <c r="C102" s="45">
        <v>332.99641058045609</v>
      </c>
      <c r="D102" s="45">
        <v>3.1994736869115439</v>
      </c>
      <c r="E102" s="4">
        <f t="shared" si="10"/>
        <v>3</v>
      </c>
      <c r="F102" s="4">
        <f t="shared" si="14"/>
        <v>0</v>
      </c>
      <c r="G102" s="5">
        <f t="shared" si="17"/>
        <v>30.615347406951607</v>
      </c>
      <c r="H102" s="5">
        <f t="shared" si="18"/>
        <v>30.615347406951607</v>
      </c>
      <c r="I102" s="19">
        <f t="shared" si="11"/>
        <v>0</v>
      </c>
      <c r="J102" s="5">
        <f t="shared" si="12"/>
        <v>0</v>
      </c>
      <c r="K102" s="5">
        <f t="shared" si="15"/>
        <v>0</v>
      </c>
      <c r="L102" s="5">
        <f t="shared" si="16"/>
        <v>27.415873720040061</v>
      </c>
      <c r="M102" s="7">
        <f t="shared" si="13"/>
        <v>0</v>
      </c>
      <c r="Y102" s="1"/>
      <c r="Z102" s="13"/>
      <c r="AB102" s="4"/>
    </row>
    <row r="103" spans="1:28" x14ac:dyDescent="0.35">
      <c r="A103" s="116">
        <v>90</v>
      </c>
      <c r="B103" s="117">
        <v>43644</v>
      </c>
      <c r="C103" s="45">
        <v>332.99641058045609</v>
      </c>
      <c r="D103" s="45">
        <v>3.2337638948120988</v>
      </c>
      <c r="E103" s="4">
        <f t="shared" si="10"/>
        <v>4</v>
      </c>
      <c r="F103" s="4">
        <f t="shared" si="14"/>
        <v>0</v>
      </c>
      <c r="G103" s="5">
        <f t="shared" si="17"/>
        <v>27.415873720040061</v>
      </c>
      <c r="H103" s="5">
        <f t="shared" si="18"/>
        <v>27.415873720040061</v>
      </c>
      <c r="I103" s="19">
        <f t="shared" si="11"/>
        <v>0</v>
      </c>
      <c r="J103" s="5">
        <f t="shared" si="12"/>
        <v>0</v>
      </c>
      <c r="K103" s="5">
        <f t="shared" si="15"/>
        <v>0</v>
      </c>
      <c r="L103" s="5">
        <f t="shared" si="16"/>
        <v>24.182109825227961</v>
      </c>
      <c r="M103" s="7">
        <f t="shared" si="13"/>
        <v>0</v>
      </c>
      <c r="Y103" s="1"/>
      <c r="Z103" s="13"/>
      <c r="AB103" s="4"/>
    </row>
    <row r="104" spans="1:28" x14ac:dyDescent="0.35">
      <c r="A104" s="116">
        <v>91</v>
      </c>
      <c r="B104" s="117">
        <v>43645</v>
      </c>
      <c r="C104" s="45">
        <v>332.99641058045609</v>
      </c>
      <c r="D104" s="45">
        <v>3.4389462060573224</v>
      </c>
      <c r="E104" s="4">
        <f t="shared" si="10"/>
        <v>5</v>
      </c>
      <c r="F104" s="4">
        <f t="shared" si="14"/>
        <v>1</v>
      </c>
      <c r="G104" s="5">
        <f t="shared" si="17"/>
        <v>24.182109825227961</v>
      </c>
      <c r="H104" s="5">
        <f t="shared" si="18"/>
        <v>24.182109825227961</v>
      </c>
      <c r="I104" s="19">
        <f t="shared" si="11"/>
        <v>0</v>
      </c>
      <c r="J104" s="5">
        <f t="shared" si="12"/>
        <v>0</v>
      </c>
      <c r="K104" s="5">
        <f t="shared" si="15"/>
        <v>0</v>
      </c>
      <c r="L104" s="5">
        <f t="shared" si="16"/>
        <v>20.743163619170637</v>
      </c>
      <c r="M104" s="7">
        <f t="shared" si="13"/>
        <v>0</v>
      </c>
    </row>
    <row r="105" spans="1:28" x14ac:dyDescent="0.35">
      <c r="B105" s="20"/>
      <c r="C105" s="18"/>
      <c r="D105" s="1"/>
      <c r="F105" s="18"/>
      <c r="H105" s="20"/>
      <c r="I105" s="18"/>
      <c r="J105" s="25"/>
      <c r="K105" s="18"/>
      <c r="L105" s="1"/>
    </row>
    <row r="106" spans="1:28" x14ac:dyDescent="0.35">
      <c r="B106" s="20"/>
      <c r="C106" s="18"/>
      <c r="D106" s="1"/>
      <c r="F106" s="18"/>
      <c r="H106" s="20"/>
      <c r="I106" s="18"/>
      <c r="J106" s="25"/>
      <c r="K106" s="18"/>
      <c r="L106" s="1"/>
    </row>
  </sheetData>
  <mergeCells count="8">
    <mergeCell ref="D9:F9"/>
    <mergeCell ref="K10:K11"/>
    <mergeCell ref="C12:D12"/>
    <mergeCell ref="A1:D1"/>
    <mergeCell ref="A5:B5"/>
    <mergeCell ref="D5:F5"/>
    <mergeCell ref="H5:J5"/>
    <mergeCell ref="K5:L5"/>
  </mergeCells>
  <pageMargins left="0.75" right="0.75" top="1" bottom="1" header="0.5" footer="0.5"/>
  <pageSetup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6330-CB91-4950-972F-275281172BA8}">
  <sheetPr codeName="Sheet3">
    <pageSetUpPr fitToPage="1"/>
  </sheetPr>
  <dimension ref="A1:AB106"/>
  <sheetViews>
    <sheetView showGridLines="0" zoomScale="75" zoomScaleNormal="75" workbookViewId="0">
      <selection activeCell="C14" sqref="C14:C105"/>
    </sheetView>
  </sheetViews>
  <sheetFormatPr defaultColWidth="10.69140625" defaultRowHeight="15.5" x14ac:dyDescent="0.35"/>
  <cols>
    <col min="1" max="1" width="13.765625" style="1" customWidth="1"/>
    <col min="2" max="2" width="9.69140625" style="1" bestFit="1" customWidth="1"/>
    <col min="3" max="3" width="7.4609375" style="20" bestFit="1" customWidth="1"/>
    <col min="4" max="4" width="9.69140625" style="18" customWidth="1"/>
    <col min="5" max="5" width="9.15234375" style="1" customWidth="1"/>
    <col min="6" max="6" width="9.07421875" style="1" customWidth="1"/>
    <col min="7" max="7" width="9.921875" style="18" customWidth="1"/>
    <col min="8" max="8" width="10.23046875" style="18" customWidth="1"/>
    <col min="9" max="9" width="9.07421875" style="20" customWidth="1"/>
    <col min="10" max="10" width="11.921875" style="18" customWidth="1"/>
    <col min="11" max="11" width="10.84375" style="25" customWidth="1"/>
    <col min="12" max="12" width="10.3046875" style="18" customWidth="1"/>
    <col min="13" max="13" width="10" style="1" customWidth="1"/>
    <col min="14" max="14" width="9" style="1" customWidth="1"/>
    <col min="15" max="15" width="10.69140625" style="1"/>
    <col min="16" max="16" width="8.07421875" style="1" customWidth="1"/>
    <col min="17" max="17" width="11.3828125" style="1" customWidth="1"/>
    <col min="18" max="18" width="12.765625" style="1" customWidth="1"/>
    <col min="19" max="19" width="10.69140625" style="1"/>
    <col min="20" max="20" width="7.69140625" style="1" customWidth="1"/>
    <col min="21" max="21" width="7.4609375" style="1" customWidth="1"/>
    <col min="22" max="22" width="8.15234375" style="1" customWidth="1"/>
    <col min="23" max="23" width="7.4609375" style="1" customWidth="1"/>
    <col min="24" max="24" width="6" style="1" customWidth="1"/>
    <col min="25" max="25" width="7.53515625" style="13" bestFit="1" customWidth="1"/>
    <col min="26" max="27" width="10.69140625" style="4"/>
    <col min="28" max="16384" width="10.69140625" style="1"/>
  </cols>
  <sheetData>
    <row r="1" spans="1:28" ht="16" thickBot="1" x14ac:dyDescent="0.4">
      <c r="A1" s="127" t="s">
        <v>31</v>
      </c>
      <c r="B1" s="127"/>
      <c r="C1" s="127"/>
      <c r="D1" s="127"/>
    </row>
    <row r="2" spans="1:28" x14ac:dyDescent="0.35">
      <c r="A2" s="85"/>
      <c r="B2" s="86"/>
      <c r="C2" s="87"/>
      <c r="D2" s="88"/>
    </row>
    <row r="3" spans="1:28" ht="31.5" thickBot="1" x14ac:dyDescent="0.4">
      <c r="A3" s="96" t="s">
        <v>32</v>
      </c>
      <c r="B3" s="81" t="s">
        <v>33</v>
      </c>
      <c r="C3" s="81" t="s">
        <v>34</v>
      </c>
      <c r="D3" s="82" t="s">
        <v>36</v>
      </c>
    </row>
    <row r="4" spans="1:28" ht="16" thickBot="1" x14ac:dyDescent="0.4">
      <c r="A4" s="111"/>
      <c r="B4" s="111"/>
      <c r="C4" s="111"/>
      <c r="D4" s="111"/>
    </row>
    <row r="5" spans="1:28" ht="38" customHeight="1" thickBot="1" x14ac:dyDescent="0.4">
      <c r="A5" s="133" t="s">
        <v>20</v>
      </c>
      <c r="B5" s="133"/>
      <c r="C5" s="73"/>
      <c r="D5" s="134" t="s">
        <v>11</v>
      </c>
      <c r="E5" s="134"/>
      <c r="F5" s="134"/>
      <c r="G5" s="74"/>
      <c r="H5" s="128" t="s">
        <v>12</v>
      </c>
      <c r="I5" s="128"/>
      <c r="J5" s="128"/>
      <c r="K5" s="134" t="s">
        <v>36</v>
      </c>
      <c r="L5" s="134"/>
      <c r="M5" s="76"/>
      <c r="R5" s="3"/>
      <c r="S5" s="21"/>
    </row>
    <row r="6" spans="1:28" s="2" customFormat="1" ht="31" x14ac:dyDescent="0.35">
      <c r="A6" s="38" t="s">
        <v>22</v>
      </c>
      <c r="B6" s="94" t="s">
        <v>21</v>
      </c>
      <c r="C6" s="95"/>
      <c r="D6" s="29" t="s">
        <v>1</v>
      </c>
      <c r="E6" s="118" t="s">
        <v>19</v>
      </c>
      <c r="F6" s="119"/>
      <c r="G6" s="84"/>
      <c r="H6" s="78" t="s">
        <v>5</v>
      </c>
      <c r="I6" s="101" t="s">
        <v>2</v>
      </c>
      <c r="J6" s="28" t="s">
        <v>23</v>
      </c>
      <c r="K6" s="99" t="s">
        <v>25</v>
      </c>
      <c r="L6" s="79" t="s">
        <v>56</v>
      </c>
      <c r="M6" s="84"/>
      <c r="R6" s="84"/>
    </row>
    <row r="7" spans="1:28" ht="16" thickBot="1" x14ac:dyDescent="0.4">
      <c r="A7" s="39" t="s">
        <v>26</v>
      </c>
      <c r="B7" s="40">
        <f>28</f>
        <v>28</v>
      </c>
      <c r="C7" s="35"/>
      <c r="D7" s="122">
        <v>22.081928259638971</v>
      </c>
      <c r="E7" s="120">
        <v>32.500229060767758</v>
      </c>
      <c r="F7" s="121"/>
      <c r="G7" s="74"/>
      <c r="H7" s="80">
        <f>SUM(I14:I105)</f>
        <v>11</v>
      </c>
      <c r="I7" s="113">
        <f>AVERAGE(L14:L105)</f>
        <v>17.513435551518192</v>
      </c>
      <c r="J7" s="123">
        <f>AVERAGE(C14:C105)</f>
        <v>359.38803315271582</v>
      </c>
      <c r="K7" s="100">
        <f>SUM(M14:M105)</f>
        <v>1</v>
      </c>
      <c r="L7" s="109">
        <v>56</v>
      </c>
      <c r="M7" s="76"/>
      <c r="R7" s="76"/>
    </row>
    <row r="8" spans="1:28" x14ac:dyDescent="0.35">
      <c r="A8" s="39" t="s">
        <v>17</v>
      </c>
      <c r="B8" s="41">
        <v>7.0000000000000007E-2</v>
      </c>
      <c r="C8" s="35"/>
      <c r="D8" s="74"/>
      <c r="E8" s="76"/>
      <c r="F8" s="76"/>
      <c r="G8" s="74"/>
      <c r="H8" s="35"/>
      <c r="I8" s="35"/>
      <c r="J8" s="35"/>
      <c r="K8" s="75"/>
      <c r="L8" s="89"/>
      <c r="M8" s="90"/>
      <c r="N8" s="76"/>
      <c r="O8" s="76"/>
      <c r="P8" s="76"/>
      <c r="Q8" s="76"/>
      <c r="R8" s="76"/>
      <c r="U8" s="3"/>
      <c r="V8" s="3"/>
      <c r="W8" s="3"/>
    </row>
    <row r="9" spans="1:28" ht="16" thickBot="1" x14ac:dyDescent="0.4">
      <c r="A9" s="39" t="s">
        <v>57</v>
      </c>
      <c r="B9" s="41">
        <v>10</v>
      </c>
      <c r="C9" s="35"/>
      <c r="D9" s="127" t="s">
        <v>27</v>
      </c>
      <c r="E9" s="127"/>
      <c r="F9" s="127"/>
      <c r="G9" s="74"/>
      <c r="H9" s="35"/>
      <c r="I9" s="35"/>
      <c r="J9" s="35"/>
      <c r="K9" s="75"/>
      <c r="L9" s="112"/>
      <c r="M9" s="90"/>
      <c r="N9" s="89"/>
      <c r="O9" s="89"/>
      <c r="P9" s="76"/>
      <c r="Q9" s="76"/>
      <c r="R9" s="76"/>
      <c r="U9" s="3"/>
      <c r="V9" s="3"/>
      <c r="W9" s="3"/>
    </row>
    <row r="10" spans="1:28" ht="46.5" x14ac:dyDescent="0.35">
      <c r="A10" s="39" t="s">
        <v>40</v>
      </c>
      <c r="B10" s="103">
        <f>COUNT(B14:B105)</f>
        <v>92</v>
      </c>
      <c r="C10" s="35"/>
      <c r="D10" s="29" t="s">
        <v>28</v>
      </c>
      <c r="E10" s="27" t="s">
        <v>29</v>
      </c>
      <c r="F10" s="28" t="s">
        <v>30</v>
      </c>
      <c r="G10" s="74"/>
      <c r="H10" s="29" t="s">
        <v>37</v>
      </c>
      <c r="I10" s="27" t="s">
        <v>39</v>
      </c>
      <c r="J10" s="28" t="s">
        <v>38</v>
      </c>
      <c r="K10" s="130"/>
      <c r="L10" s="77" t="s">
        <v>0</v>
      </c>
      <c r="M10" s="76"/>
      <c r="N10" s="76"/>
      <c r="O10" s="76"/>
      <c r="P10" s="90"/>
      <c r="Q10" s="74"/>
      <c r="R10" s="76"/>
      <c r="T10" s="3"/>
      <c r="U10" s="3"/>
      <c r="V10" s="3"/>
      <c r="W10" s="3"/>
      <c r="Y10" s="14"/>
    </row>
    <row r="11" spans="1:28" ht="31.5" thickBot="1" x14ac:dyDescent="0.4">
      <c r="A11" s="42" t="s">
        <v>18</v>
      </c>
      <c r="B11" s="104">
        <f>SUM(D14:D105)</f>
        <v>283.51720408634117</v>
      </c>
      <c r="C11" s="35"/>
      <c r="D11" s="91">
        <f>ROUNDUP(SQRT(2*SUM(D14:D105)*B9/(B8*J7)),2)</f>
        <v>15.02</v>
      </c>
      <c r="E11" s="92">
        <f>MAX(D14:D105)*5</f>
        <v>19.942152101797291</v>
      </c>
      <c r="F11" s="37">
        <f>E11+ROUNDUP(D11,2)</f>
        <v>34.962152101797287</v>
      </c>
      <c r="G11" s="74"/>
      <c r="H11" s="126">
        <f>I7*J7*B8</f>
        <v>440.58834096248808</v>
      </c>
      <c r="I11" s="92">
        <f>H7*B9</f>
        <v>110</v>
      </c>
      <c r="J11" s="37">
        <f>SUMPRODUCT(C14:C105,D14:D105)</f>
        <v>101646.28124008351</v>
      </c>
      <c r="K11" s="130"/>
      <c r="L11" s="83">
        <f>H11+I11+J11</f>
        <v>102196.869581046</v>
      </c>
      <c r="M11" s="76"/>
      <c r="N11" s="76"/>
      <c r="O11" s="76"/>
      <c r="P11" s="90"/>
      <c r="Q11" s="76"/>
      <c r="R11" s="76"/>
      <c r="T11" s="3"/>
      <c r="U11" s="3"/>
      <c r="V11" s="3"/>
      <c r="W11" s="3"/>
      <c r="Y11" s="14"/>
    </row>
    <row r="12" spans="1:28" s="2" customFormat="1" ht="16" thickBot="1" x14ac:dyDescent="0.4">
      <c r="C12" s="129"/>
      <c r="D12" s="129"/>
      <c r="E12" s="31"/>
      <c r="F12" s="31"/>
      <c r="G12" s="31"/>
      <c r="H12" s="33"/>
      <c r="I12" s="36"/>
      <c r="J12" s="33"/>
      <c r="K12" s="33"/>
      <c r="L12" s="31"/>
      <c r="M12" s="34"/>
      <c r="N12" s="9"/>
      <c r="O12" s="9"/>
      <c r="P12" s="9"/>
      <c r="Q12" s="9"/>
      <c r="R12" s="9"/>
      <c r="S12" s="9"/>
      <c r="T12" s="9"/>
      <c r="U12" s="9"/>
      <c r="V12" s="9"/>
      <c r="W12" s="9"/>
      <c r="Y12" s="32"/>
      <c r="Z12" s="12"/>
      <c r="AA12" s="12"/>
    </row>
    <row r="13" spans="1:28" s="71" customFormat="1" ht="30" customHeight="1" thickBot="1" x14ac:dyDescent="0.4">
      <c r="A13" s="114" t="s">
        <v>58</v>
      </c>
      <c r="B13" s="114" t="s">
        <v>4</v>
      </c>
      <c r="C13" s="105" t="s">
        <v>24</v>
      </c>
      <c r="D13" s="105" t="s">
        <v>3</v>
      </c>
      <c r="E13" s="114" t="s">
        <v>14</v>
      </c>
      <c r="F13" s="114" t="s">
        <v>13</v>
      </c>
      <c r="G13" s="114" t="s">
        <v>35</v>
      </c>
      <c r="H13" s="114" t="s">
        <v>15</v>
      </c>
      <c r="I13" s="106" t="s">
        <v>10</v>
      </c>
      <c r="J13" s="107" t="s">
        <v>9</v>
      </c>
      <c r="K13" s="107" t="s">
        <v>8</v>
      </c>
      <c r="L13" s="110" t="s">
        <v>6</v>
      </c>
      <c r="M13" s="115" t="s">
        <v>7</v>
      </c>
      <c r="N13" s="108"/>
      <c r="O13" s="114" t="s">
        <v>16</v>
      </c>
      <c r="P13" s="114"/>
      <c r="Q13" s="114"/>
      <c r="R13" s="114"/>
      <c r="S13" s="114"/>
      <c r="T13" s="114"/>
      <c r="U13" s="114"/>
      <c r="V13" s="114"/>
      <c r="W13" s="114"/>
      <c r="X13" s="115"/>
      <c r="Z13" s="30"/>
    </row>
    <row r="14" spans="1:28" x14ac:dyDescent="0.35">
      <c r="A14" s="116">
        <v>1</v>
      </c>
      <c r="B14" s="44">
        <v>43646</v>
      </c>
      <c r="C14" s="45">
        <v>346.26433012498018</v>
      </c>
      <c r="D14" s="45">
        <v>3.7901922800396219</v>
      </c>
      <c r="E14" s="4">
        <f t="shared" ref="E14:E77" si="0">WEEKDAY(B14,2)</f>
        <v>6</v>
      </c>
      <c r="F14" s="8">
        <f>IF(OR(E14=1,E14=5),1,0)</f>
        <v>0</v>
      </c>
      <c r="G14" s="23">
        <f>D7</f>
        <v>22.081928259638971</v>
      </c>
      <c r="H14" s="5">
        <f>G14+SUM(J12:J13)</f>
        <v>22.081928259638971</v>
      </c>
      <c r="I14" s="19">
        <f t="shared" ref="I14:I77" si="1">IF(AND(H14&lt;=$D$7,F14=1),1,0)</f>
        <v>0</v>
      </c>
      <c r="J14" s="5">
        <f t="shared" ref="J14:J77" si="2">IF(I14=1,CEILING(($E$7-H14)/$B$7,1)*$B$7,0)</f>
        <v>0</v>
      </c>
      <c r="K14" s="24">
        <f>IF(F14=1,SUM(J12:J13),0)</f>
        <v>0</v>
      </c>
      <c r="L14" s="24">
        <f>G14+K14-D14</f>
        <v>18.291735979599348</v>
      </c>
      <c r="M14" s="7">
        <f t="shared" ref="M14:M77" si="3">IF(AND(L14&lt;0,D14&gt;0),ROUNDUP(L14/($B$11/$B$10),0)*(-1),0)</f>
        <v>0</v>
      </c>
      <c r="N14" s="3"/>
      <c r="O14" s="3"/>
      <c r="P14" s="3"/>
      <c r="Q14" s="3"/>
      <c r="R14" s="3"/>
      <c r="S14" s="3"/>
      <c r="T14" s="3"/>
      <c r="U14" s="3"/>
      <c r="V14" s="3"/>
      <c r="W14" s="15"/>
      <c r="Y14" s="1"/>
      <c r="Z14" s="14"/>
      <c r="AB14" s="4"/>
    </row>
    <row r="15" spans="1:28" x14ac:dyDescent="0.35">
      <c r="A15" s="116">
        <v>2</v>
      </c>
      <c r="B15" s="70">
        <v>43647</v>
      </c>
      <c r="C15" s="45">
        <v>346.26433012498018</v>
      </c>
      <c r="D15" s="45">
        <v>2.7709631409906832</v>
      </c>
      <c r="E15" s="4">
        <f t="shared" si="0"/>
        <v>7</v>
      </c>
      <c r="F15" s="4">
        <f t="shared" ref="F15:F78" si="4">IF(OR(E15=1,E15=5),1,0)</f>
        <v>0</v>
      </c>
      <c r="G15" s="5">
        <f>L14</f>
        <v>18.291735979599348</v>
      </c>
      <c r="H15" s="5">
        <f>G15+SUM(J12:J14)</f>
        <v>18.291735979599348</v>
      </c>
      <c r="I15" s="19">
        <f t="shared" si="1"/>
        <v>0</v>
      </c>
      <c r="J15" s="5">
        <f t="shared" si="2"/>
        <v>0</v>
      </c>
      <c r="K15" s="5">
        <f>IF(F15=1,SUM(J10:J14),0)</f>
        <v>0</v>
      </c>
      <c r="L15" s="5">
        <f>G15+K15-D15</f>
        <v>15.520772838608664</v>
      </c>
      <c r="M15" s="7">
        <f t="shared" si="3"/>
        <v>0</v>
      </c>
      <c r="N15" s="3"/>
      <c r="O15" s="3"/>
      <c r="P15" s="3"/>
      <c r="Q15" s="3"/>
      <c r="R15" s="3"/>
      <c r="S15" s="3"/>
      <c r="T15" s="3"/>
      <c r="U15" s="3"/>
      <c r="V15" s="3"/>
      <c r="W15" s="4"/>
      <c r="Y15" s="1"/>
      <c r="Z15" s="93"/>
      <c r="AB15" s="4"/>
    </row>
    <row r="16" spans="1:28" x14ac:dyDescent="0.35">
      <c r="A16" s="116">
        <v>3</v>
      </c>
      <c r="B16" s="70">
        <v>43648</v>
      </c>
      <c r="C16" s="45">
        <v>346.26433012498018</v>
      </c>
      <c r="D16" s="45">
        <v>3.2337162151640593</v>
      </c>
      <c r="E16" s="4">
        <f t="shared" si="0"/>
        <v>1</v>
      </c>
      <c r="F16" s="4">
        <f t="shared" si="4"/>
        <v>1</v>
      </c>
      <c r="G16" s="5">
        <f>L15</f>
        <v>15.520772838608664</v>
      </c>
      <c r="H16" s="5">
        <f>G16+SUM(J13:J15)</f>
        <v>15.520772838608664</v>
      </c>
      <c r="I16" s="19">
        <f t="shared" si="1"/>
        <v>1</v>
      </c>
      <c r="J16" s="5">
        <f t="shared" si="2"/>
        <v>28</v>
      </c>
      <c r="K16" s="5">
        <f>IF(F16=1,SUM(J12:J15),0)</f>
        <v>0</v>
      </c>
      <c r="L16" s="5">
        <f t="shared" ref="L16:L79" si="5">G16+K16-D16</f>
        <v>12.287056623444606</v>
      </c>
      <c r="M16" s="7">
        <f t="shared" si="3"/>
        <v>0</v>
      </c>
      <c r="N16" s="3"/>
      <c r="O16" s="3"/>
      <c r="P16" s="3"/>
      <c r="Q16" s="3"/>
      <c r="R16" s="3"/>
      <c r="S16" s="3"/>
      <c r="T16" s="3"/>
      <c r="U16" s="16"/>
      <c r="V16" s="10"/>
      <c r="W16" s="4"/>
      <c r="Y16" s="1"/>
      <c r="Z16" s="17"/>
      <c r="AB16" s="4"/>
    </row>
    <row r="17" spans="1:28" x14ac:dyDescent="0.35">
      <c r="A17" s="116">
        <v>4</v>
      </c>
      <c r="B17" s="70">
        <v>43649</v>
      </c>
      <c r="C17" s="45">
        <v>346.26433012498018</v>
      </c>
      <c r="D17" s="45">
        <v>3.469596093023374</v>
      </c>
      <c r="E17" s="4">
        <f t="shared" si="0"/>
        <v>2</v>
      </c>
      <c r="F17" s="4">
        <f t="shared" si="4"/>
        <v>0</v>
      </c>
      <c r="G17" s="5">
        <f t="shared" ref="G17:G80" si="6">L16</f>
        <v>12.287056623444606</v>
      </c>
      <c r="H17" s="5">
        <f>G17+SUM(J13:J16)</f>
        <v>40.287056623444606</v>
      </c>
      <c r="I17" s="19">
        <f t="shared" si="1"/>
        <v>0</v>
      </c>
      <c r="J17" s="5">
        <f t="shared" si="2"/>
        <v>0</v>
      </c>
      <c r="K17" s="5">
        <f>IF(F17=1,SUM(J12:J16),0)</f>
        <v>0</v>
      </c>
      <c r="L17" s="5">
        <f t="shared" si="5"/>
        <v>8.8174605304212328</v>
      </c>
      <c r="M17" s="7">
        <f t="shared" si="3"/>
        <v>0</v>
      </c>
      <c r="N17" s="3"/>
      <c r="O17" s="3"/>
      <c r="P17" s="3"/>
      <c r="Q17" s="3"/>
      <c r="R17" s="3"/>
      <c r="S17" s="3"/>
      <c r="T17" s="3"/>
      <c r="U17" s="16"/>
      <c r="V17" s="11"/>
      <c r="W17" s="12"/>
      <c r="Y17" s="1"/>
      <c r="Z17" s="17"/>
      <c r="AB17" s="4"/>
    </row>
    <row r="18" spans="1:28" x14ac:dyDescent="0.35">
      <c r="A18" s="116">
        <v>5</v>
      </c>
      <c r="B18" s="70">
        <v>43650</v>
      </c>
      <c r="C18" s="45">
        <v>346.26433012498018</v>
      </c>
      <c r="D18" s="45">
        <v>3.5709045771172025</v>
      </c>
      <c r="E18" s="4">
        <f t="shared" si="0"/>
        <v>3</v>
      </c>
      <c r="F18" s="4">
        <f t="shared" si="4"/>
        <v>0</v>
      </c>
      <c r="G18" s="5">
        <f t="shared" si="6"/>
        <v>8.8174605304212328</v>
      </c>
      <c r="H18" s="5">
        <f t="shared" ref="H18:H81" si="7">G18+SUM(J14:J17)</f>
        <v>36.817460530421229</v>
      </c>
      <c r="I18" s="19">
        <f t="shared" si="1"/>
        <v>0</v>
      </c>
      <c r="J18" s="5">
        <f t="shared" si="2"/>
        <v>0</v>
      </c>
      <c r="K18" s="5">
        <f t="shared" ref="K18:K49" si="8">IF(F18=1,SUM(J13:J17),0)</f>
        <v>0</v>
      </c>
      <c r="L18" s="5">
        <f>G18+K18-D18</f>
        <v>5.2465559533040302</v>
      </c>
      <c r="M18" s="7">
        <f t="shared" si="3"/>
        <v>0</v>
      </c>
      <c r="N18" s="3"/>
      <c r="O18" s="3"/>
      <c r="P18" s="3"/>
      <c r="Q18" s="3"/>
      <c r="R18" s="3"/>
      <c r="S18" s="3"/>
      <c r="T18" s="3"/>
      <c r="U18" s="16"/>
      <c r="V18" s="10"/>
      <c r="W18" s="4"/>
      <c r="Y18" s="1"/>
      <c r="Z18" s="17"/>
      <c r="AB18" s="4"/>
    </row>
    <row r="19" spans="1:28" x14ac:dyDescent="0.35">
      <c r="A19" s="116">
        <v>6</v>
      </c>
      <c r="B19" s="70">
        <v>43651</v>
      </c>
      <c r="C19" s="45">
        <v>346.26433012498018</v>
      </c>
      <c r="D19" s="45">
        <v>3.3481497117414625</v>
      </c>
      <c r="E19" s="4">
        <f t="shared" si="0"/>
        <v>4</v>
      </c>
      <c r="F19" s="4">
        <f t="shared" si="4"/>
        <v>0</v>
      </c>
      <c r="G19" s="5">
        <f t="shared" si="6"/>
        <v>5.2465559533040302</v>
      </c>
      <c r="H19" s="5">
        <f t="shared" si="7"/>
        <v>33.246555953304032</v>
      </c>
      <c r="I19" s="19">
        <f t="shared" si="1"/>
        <v>0</v>
      </c>
      <c r="J19" s="5">
        <f t="shared" si="2"/>
        <v>0</v>
      </c>
      <c r="K19" s="5">
        <f t="shared" si="8"/>
        <v>0</v>
      </c>
      <c r="L19" s="5">
        <f t="shared" si="5"/>
        <v>1.8984062415625678</v>
      </c>
      <c r="M19" s="7">
        <f t="shared" si="3"/>
        <v>0</v>
      </c>
      <c r="N19" s="3"/>
      <c r="O19" s="3"/>
      <c r="P19" s="3"/>
      <c r="Q19" s="3"/>
      <c r="R19" s="3"/>
      <c r="S19" s="3"/>
      <c r="T19" s="3"/>
      <c r="U19" s="16"/>
      <c r="V19" s="10"/>
      <c r="W19" s="4"/>
      <c r="Y19" s="1"/>
      <c r="Z19" s="17"/>
      <c r="AB19" s="4"/>
    </row>
    <row r="20" spans="1:28" x14ac:dyDescent="0.35">
      <c r="A20" s="116">
        <v>7</v>
      </c>
      <c r="B20" s="70">
        <v>43652</v>
      </c>
      <c r="C20" s="45">
        <v>346.26433012498018</v>
      </c>
      <c r="D20" s="45">
        <v>3.5539995030182396</v>
      </c>
      <c r="E20" s="4">
        <f t="shared" si="0"/>
        <v>5</v>
      </c>
      <c r="F20" s="4">
        <f t="shared" si="4"/>
        <v>1</v>
      </c>
      <c r="G20" s="5">
        <f t="shared" si="6"/>
        <v>1.8984062415625678</v>
      </c>
      <c r="H20" s="5">
        <f t="shared" si="7"/>
        <v>29.898406241562569</v>
      </c>
      <c r="I20" s="19">
        <f t="shared" si="1"/>
        <v>0</v>
      </c>
      <c r="J20" s="5">
        <f t="shared" si="2"/>
        <v>0</v>
      </c>
      <c r="K20" s="5">
        <f t="shared" si="8"/>
        <v>28</v>
      </c>
      <c r="L20" s="5">
        <f t="shared" si="5"/>
        <v>26.344406738544329</v>
      </c>
      <c r="M20" s="7">
        <f t="shared" si="3"/>
        <v>0</v>
      </c>
      <c r="N20" s="3"/>
      <c r="O20" s="3"/>
      <c r="P20" s="3"/>
      <c r="Q20" s="3"/>
      <c r="R20" s="3"/>
      <c r="S20" s="3"/>
      <c r="T20" s="3"/>
      <c r="U20" s="16"/>
      <c r="V20" s="10"/>
      <c r="W20" s="4"/>
      <c r="Y20" s="1"/>
      <c r="Z20" s="17"/>
      <c r="AB20" s="4"/>
    </row>
    <row r="21" spans="1:28" x14ac:dyDescent="0.35">
      <c r="A21" s="116">
        <v>8</v>
      </c>
      <c r="B21" s="70">
        <v>43653</v>
      </c>
      <c r="C21" s="45">
        <v>346.26433012498018</v>
      </c>
      <c r="D21" s="45">
        <v>3.0007706762515984</v>
      </c>
      <c r="E21" s="4">
        <f t="shared" si="0"/>
        <v>6</v>
      </c>
      <c r="F21" s="4">
        <f t="shared" si="4"/>
        <v>0</v>
      </c>
      <c r="G21" s="5">
        <f t="shared" si="6"/>
        <v>26.344406738544329</v>
      </c>
      <c r="H21" s="5">
        <f t="shared" si="7"/>
        <v>26.344406738544329</v>
      </c>
      <c r="I21" s="19">
        <f t="shared" si="1"/>
        <v>0</v>
      </c>
      <c r="J21" s="5">
        <f t="shared" si="2"/>
        <v>0</v>
      </c>
      <c r="K21" s="5">
        <f t="shared" si="8"/>
        <v>0</v>
      </c>
      <c r="L21" s="5">
        <f t="shared" si="5"/>
        <v>23.343636062292731</v>
      </c>
      <c r="M21" s="7">
        <f t="shared" si="3"/>
        <v>0</v>
      </c>
      <c r="N21" s="3"/>
      <c r="O21" s="3"/>
      <c r="P21" s="3"/>
      <c r="Q21" s="3"/>
      <c r="R21" s="3"/>
      <c r="S21" s="3"/>
      <c r="T21" s="3"/>
      <c r="U21" s="16"/>
      <c r="V21" s="10"/>
      <c r="W21" s="4"/>
      <c r="Y21" s="1"/>
      <c r="Z21" s="17"/>
      <c r="AB21" s="4"/>
    </row>
    <row r="22" spans="1:28" x14ac:dyDescent="0.35">
      <c r="A22" s="116">
        <v>9</v>
      </c>
      <c r="B22" s="70">
        <v>43654</v>
      </c>
      <c r="C22" s="45">
        <v>346.26433012498018</v>
      </c>
      <c r="D22" s="45">
        <v>3.6189925273748296</v>
      </c>
      <c r="E22" s="4">
        <f t="shared" si="0"/>
        <v>7</v>
      </c>
      <c r="F22" s="4">
        <f t="shared" si="4"/>
        <v>0</v>
      </c>
      <c r="G22" s="5">
        <f t="shared" si="6"/>
        <v>23.343636062292731</v>
      </c>
      <c r="H22" s="5">
        <f t="shared" si="7"/>
        <v>23.343636062292731</v>
      </c>
      <c r="I22" s="19">
        <f t="shared" si="1"/>
        <v>0</v>
      </c>
      <c r="J22" s="5">
        <f t="shared" si="2"/>
        <v>0</v>
      </c>
      <c r="K22" s="5">
        <f t="shared" si="8"/>
        <v>0</v>
      </c>
      <c r="L22" s="5">
        <f t="shared" si="5"/>
        <v>19.724643534917902</v>
      </c>
      <c r="M22" s="7">
        <f t="shared" si="3"/>
        <v>0</v>
      </c>
      <c r="N22" s="3"/>
      <c r="O22" s="3"/>
      <c r="P22" s="3"/>
      <c r="Q22" s="3"/>
      <c r="R22" s="3"/>
      <c r="S22" s="3"/>
      <c r="T22" s="3"/>
      <c r="U22" s="16"/>
      <c r="V22" s="10"/>
      <c r="W22" s="4"/>
      <c r="Y22" s="1"/>
      <c r="Z22" s="17"/>
      <c r="AB22" s="4"/>
    </row>
    <row r="23" spans="1:28" x14ac:dyDescent="0.35">
      <c r="A23" s="116">
        <v>10</v>
      </c>
      <c r="B23" s="70">
        <v>43655</v>
      </c>
      <c r="C23" s="45">
        <v>346.26433012498018</v>
      </c>
      <c r="D23" s="45">
        <v>3.2780116747510029</v>
      </c>
      <c r="E23" s="4">
        <f t="shared" si="0"/>
        <v>1</v>
      </c>
      <c r="F23" s="4">
        <f t="shared" si="4"/>
        <v>1</v>
      </c>
      <c r="G23" s="5">
        <f t="shared" si="6"/>
        <v>19.724643534917902</v>
      </c>
      <c r="H23" s="5">
        <f t="shared" si="7"/>
        <v>19.724643534917902</v>
      </c>
      <c r="I23" s="19">
        <f t="shared" si="1"/>
        <v>1</v>
      </c>
      <c r="J23" s="5">
        <f t="shared" si="2"/>
        <v>28</v>
      </c>
      <c r="K23" s="5">
        <f t="shared" si="8"/>
        <v>0</v>
      </c>
      <c r="L23" s="5">
        <f t="shared" si="5"/>
        <v>16.446631860166899</v>
      </c>
      <c r="M23" s="7">
        <f t="shared" si="3"/>
        <v>0</v>
      </c>
      <c r="N23" s="3"/>
      <c r="O23" s="3"/>
      <c r="P23" s="3"/>
      <c r="Q23" s="3"/>
      <c r="R23" s="3"/>
      <c r="S23" s="3"/>
      <c r="T23" s="3"/>
      <c r="U23" s="16"/>
      <c r="V23" s="10"/>
      <c r="W23" s="4"/>
      <c r="Y23" s="1"/>
      <c r="Z23" s="17"/>
      <c r="AB23" s="4"/>
    </row>
    <row r="24" spans="1:28" x14ac:dyDescent="0.35">
      <c r="A24" s="116">
        <v>11</v>
      </c>
      <c r="B24" s="70">
        <v>43656</v>
      </c>
      <c r="C24" s="45">
        <v>346.26433012498018</v>
      </c>
      <c r="D24" s="45">
        <v>3.4729427863890772</v>
      </c>
      <c r="E24" s="4">
        <f t="shared" si="0"/>
        <v>2</v>
      </c>
      <c r="F24" s="4">
        <f t="shared" si="4"/>
        <v>0</v>
      </c>
      <c r="G24" s="5">
        <f t="shared" si="6"/>
        <v>16.446631860166899</v>
      </c>
      <c r="H24" s="5">
        <f t="shared" si="7"/>
        <v>44.446631860166903</v>
      </c>
      <c r="I24" s="19">
        <f t="shared" si="1"/>
        <v>0</v>
      </c>
      <c r="J24" s="5">
        <f t="shared" si="2"/>
        <v>0</v>
      </c>
      <c r="K24" s="5">
        <f t="shared" si="8"/>
        <v>0</v>
      </c>
      <c r="L24" s="5">
        <f t="shared" si="5"/>
        <v>12.973689073777823</v>
      </c>
      <c r="M24" s="7">
        <f t="shared" si="3"/>
        <v>0</v>
      </c>
      <c r="N24" s="3"/>
      <c r="O24" s="3"/>
      <c r="P24" s="3"/>
      <c r="Q24" s="3"/>
      <c r="R24" s="3"/>
      <c r="S24" s="3"/>
      <c r="T24" s="3"/>
      <c r="U24" s="16"/>
      <c r="V24" s="10"/>
      <c r="W24" s="4"/>
      <c r="Y24" s="1"/>
      <c r="Z24" s="17"/>
      <c r="AB24" s="4"/>
    </row>
    <row r="25" spans="1:28" x14ac:dyDescent="0.35">
      <c r="A25" s="116">
        <v>12</v>
      </c>
      <c r="B25" s="70">
        <v>43657</v>
      </c>
      <c r="C25" s="45">
        <v>346.26433012498018</v>
      </c>
      <c r="D25" s="45">
        <v>3.3567440041865599</v>
      </c>
      <c r="E25" s="4">
        <f t="shared" si="0"/>
        <v>3</v>
      </c>
      <c r="F25" s="4">
        <f t="shared" si="4"/>
        <v>0</v>
      </c>
      <c r="G25" s="5">
        <f t="shared" si="6"/>
        <v>12.973689073777823</v>
      </c>
      <c r="H25" s="5">
        <f t="shared" si="7"/>
        <v>40.97368907377782</v>
      </c>
      <c r="I25" s="19">
        <f t="shared" si="1"/>
        <v>0</v>
      </c>
      <c r="J25" s="5">
        <f t="shared" si="2"/>
        <v>0</v>
      </c>
      <c r="K25" s="5">
        <f t="shared" si="8"/>
        <v>0</v>
      </c>
      <c r="L25" s="5">
        <f t="shared" si="5"/>
        <v>9.6169450695912637</v>
      </c>
      <c r="M25" s="7">
        <f t="shared" si="3"/>
        <v>0</v>
      </c>
      <c r="N25" s="3"/>
      <c r="O25" s="3"/>
      <c r="P25" s="3"/>
      <c r="Q25" s="3"/>
      <c r="R25" s="3"/>
      <c r="S25" s="3"/>
      <c r="T25" s="3"/>
      <c r="U25" s="16"/>
      <c r="V25" s="10"/>
      <c r="W25" s="4"/>
      <c r="Y25" s="1"/>
      <c r="Z25" s="17"/>
      <c r="AB25" s="4"/>
    </row>
    <row r="26" spans="1:28" x14ac:dyDescent="0.35">
      <c r="A26" s="116">
        <v>13</v>
      </c>
      <c r="B26" s="70">
        <v>43658</v>
      </c>
      <c r="C26" s="45">
        <v>346.26433012498018</v>
      </c>
      <c r="D26" s="45">
        <v>2.9781762380592278</v>
      </c>
      <c r="E26" s="4">
        <f t="shared" si="0"/>
        <v>4</v>
      </c>
      <c r="F26" s="4">
        <f t="shared" si="4"/>
        <v>0</v>
      </c>
      <c r="G26" s="5">
        <f t="shared" si="6"/>
        <v>9.6169450695912637</v>
      </c>
      <c r="H26" s="5">
        <f t="shared" si="7"/>
        <v>37.616945069591267</v>
      </c>
      <c r="I26" s="19">
        <f t="shared" si="1"/>
        <v>0</v>
      </c>
      <c r="J26" s="5">
        <f t="shared" si="2"/>
        <v>0</v>
      </c>
      <c r="K26" s="5">
        <f t="shared" si="8"/>
        <v>0</v>
      </c>
      <c r="L26" s="5">
        <f t="shared" si="5"/>
        <v>6.6387688315320359</v>
      </c>
      <c r="M26" s="7">
        <f t="shared" si="3"/>
        <v>0</v>
      </c>
      <c r="N26" s="3"/>
      <c r="O26" s="3"/>
      <c r="P26" s="3"/>
      <c r="Q26" s="3"/>
      <c r="R26" s="3"/>
      <c r="S26" s="3"/>
      <c r="T26" s="3"/>
      <c r="U26" s="16"/>
      <c r="V26" s="10"/>
      <c r="W26" s="4"/>
      <c r="Y26" s="1"/>
      <c r="Z26" s="17"/>
      <c r="AB26" s="4"/>
    </row>
    <row r="27" spans="1:28" x14ac:dyDescent="0.35">
      <c r="A27" s="116">
        <v>14</v>
      </c>
      <c r="B27" s="70">
        <v>43659</v>
      </c>
      <c r="C27" s="45">
        <v>346.26433012498018</v>
      </c>
      <c r="D27" s="45">
        <v>3.9639618568277672</v>
      </c>
      <c r="E27" s="4">
        <f t="shared" si="0"/>
        <v>5</v>
      </c>
      <c r="F27" s="4">
        <f t="shared" si="4"/>
        <v>1</v>
      </c>
      <c r="G27" s="5">
        <f t="shared" si="6"/>
        <v>6.6387688315320359</v>
      </c>
      <c r="H27" s="5">
        <f t="shared" si="7"/>
        <v>34.638768831532033</v>
      </c>
      <c r="I27" s="19">
        <f t="shared" si="1"/>
        <v>0</v>
      </c>
      <c r="J27" s="5">
        <f t="shared" si="2"/>
        <v>0</v>
      </c>
      <c r="K27" s="5">
        <f t="shared" si="8"/>
        <v>28</v>
      </c>
      <c r="L27" s="5">
        <f t="shared" si="5"/>
        <v>30.674806974704268</v>
      </c>
      <c r="M27" s="7">
        <f t="shared" si="3"/>
        <v>0</v>
      </c>
      <c r="N27" s="3"/>
      <c r="O27" s="3"/>
      <c r="P27" s="3"/>
      <c r="Q27" s="3"/>
      <c r="R27" s="3"/>
      <c r="S27" s="3"/>
      <c r="T27" s="3"/>
      <c r="U27" s="16"/>
      <c r="V27" s="10"/>
      <c r="W27" s="4"/>
      <c r="Y27" s="1"/>
      <c r="Z27" s="17"/>
      <c r="AB27" s="4"/>
    </row>
    <row r="28" spans="1:28" x14ac:dyDescent="0.35">
      <c r="A28" s="116">
        <v>15</v>
      </c>
      <c r="B28" s="70">
        <v>43660</v>
      </c>
      <c r="C28" s="45">
        <v>346.26433012498018</v>
      </c>
      <c r="D28" s="45">
        <v>2.7009384737250057</v>
      </c>
      <c r="E28" s="4">
        <f t="shared" si="0"/>
        <v>6</v>
      </c>
      <c r="F28" s="4">
        <f t="shared" si="4"/>
        <v>0</v>
      </c>
      <c r="G28" s="5">
        <f t="shared" si="6"/>
        <v>30.674806974704268</v>
      </c>
      <c r="H28" s="5">
        <f t="shared" si="7"/>
        <v>30.674806974704268</v>
      </c>
      <c r="I28" s="19">
        <f t="shared" si="1"/>
        <v>0</v>
      </c>
      <c r="J28" s="5">
        <f t="shared" si="2"/>
        <v>0</v>
      </c>
      <c r="K28" s="5">
        <f t="shared" si="8"/>
        <v>0</v>
      </c>
      <c r="L28" s="5">
        <f t="shared" si="5"/>
        <v>27.973868500979261</v>
      </c>
      <c r="M28" s="7">
        <f t="shared" si="3"/>
        <v>0</v>
      </c>
      <c r="N28" s="3"/>
      <c r="O28" s="3"/>
      <c r="P28" s="3"/>
      <c r="Q28" s="3"/>
      <c r="R28" s="3"/>
      <c r="S28" s="3"/>
      <c r="T28" s="3"/>
      <c r="U28" s="16"/>
      <c r="V28" s="10"/>
      <c r="W28" s="4"/>
      <c r="Y28" s="1"/>
      <c r="Z28" s="17"/>
      <c r="AB28" s="4"/>
    </row>
    <row r="29" spans="1:28" x14ac:dyDescent="0.35">
      <c r="A29" s="116">
        <v>16</v>
      </c>
      <c r="B29" s="70">
        <v>43661</v>
      </c>
      <c r="C29" s="45">
        <v>346.26433012498018</v>
      </c>
      <c r="D29" s="45">
        <v>2.9484690376918974</v>
      </c>
      <c r="E29" s="4">
        <f t="shared" si="0"/>
        <v>7</v>
      </c>
      <c r="F29" s="4">
        <f t="shared" si="4"/>
        <v>0</v>
      </c>
      <c r="G29" s="5">
        <f t="shared" si="6"/>
        <v>27.973868500979261</v>
      </c>
      <c r="H29" s="5">
        <f t="shared" si="7"/>
        <v>27.973868500979261</v>
      </c>
      <c r="I29" s="19">
        <f t="shared" si="1"/>
        <v>0</v>
      </c>
      <c r="J29" s="5">
        <f t="shared" si="2"/>
        <v>0</v>
      </c>
      <c r="K29" s="5">
        <f t="shared" si="8"/>
        <v>0</v>
      </c>
      <c r="L29" s="5">
        <f t="shared" si="5"/>
        <v>25.025399463287364</v>
      </c>
      <c r="M29" s="7">
        <f t="shared" si="3"/>
        <v>0</v>
      </c>
      <c r="N29" s="3"/>
      <c r="O29" s="3"/>
      <c r="P29" s="3"/>
      <c r="Q29" s="3"/>
      <c r="R29" s="3"/>
      <c r="S29" s="3"/>
      <c r="T29" s="3"/>
      <c r="U29" s="16"/>
      <c r="V29" s="10"/>
      <c r="W29" s="4"/>
      <c r="Y29" s="1"/>
      <c r="Z29" s="17"/>
      <c r="AB29" s="4"/>
    </row>
    <row r="30" spans="1:28" x14ac:dyDescent="0.35">
      <c r="A30" s="116">
        <v>17</v>
      </c>
      <c r="B30" s="70">
        <v>43662</v>
      </c>
      <c r="C30" s="45">
        <v>346.26433012498018</v>
      </c>
      <c r="D30" s="45">
        <v>3.327061051415753</v>
      </c>
      <c r="E30" s="4">
        <f t="shared" si="0"/>
        <v>1</v>
      </c>
      <c r="F30" s="4">
        <f t="shared" si="4"/>
        <v>1</v>
      </c>
      <c r="G30" s="5">
        <f t="shared" si="6"/>
        <v>25.025399463287364</v>
      </c>
      <c r="H30" s="5">
        <f t="shared" si="7"/>
        <v>25.025399463287364</v>
      </c>
      <c r="I30" s="19">
        <f t="shared" si="1"/>
        <v>0</v>
      </c>
      <c r="J30" s="5">
        <f t="shared" si="2"/>
        <v>0</v>
      </c>
      <c r="K30" s="5">
        <f t="shared" si="8"/>
        <v>0</v>
      </c>
      <c r="L30" s="5">
        <f t="shared" si="5"/>
        <v>21.69833841187161</v>
      </c>
      <c r="M30" s="7">
        <f t="shared" si="3"/>
        <v>0</v>
      </c>
      <c r="N30" s="3"/>
      <c r="O30" s="3"/>
      <c r="P30" s="3"/>
      <c r="Q30" s="3"/>
      <c r="R30" s="3"/>
      <c r="S30" s="3"/>
      <c r="T30" s="3"/>
      <c r="U30" s="16"/>
      <c r="V30" s="10"/>
      <c r="W30" s="4"/>
      <c r="Y30" s="1"/>
      <c r="Z30" s="17"/>
      <c r="AB30" s="4"/>
    </row>
    <row r="31" spans="1:28" x14ac:dyDescent="0.35">
      <c r="A31" s="116">
        <v>18</v>
      </c>
      <c r="B31" s="70">
        <v>43663</v>
      </c>
      <c r="C31" s="45">
        <v>346.26433012498018</v>
      </c>
      <c r="D31" s="45">
        <v>2.992928703513976</v>
      </c>
      <c r="E31" s="4">
        <f t="shared" si="0"/>
        <v>2</v>
      </c>
      <c r="F31" s="4">
        <f t="shared" si="4"/>
        <v>0</v>
      </c>
      <c r="G31" s="5">
        <f t="shared" si="6"/>
        <v>21.69833841187161</v>
      </c>
      <c r="H31" s="5">
        <f t="shared" si="7"/>
        <v>21.69833841187161</v>
      </c>
      <c r="I31" s="19">
        <f t="shared" si="1"/>
        <v>0</v>
      </c>
      <c r="J31" s="5">
        <f t="shared" si="2"/>
        <v>0</v>
      </c>
      <c r="K31" s="5">
        <f t="shared" si="8"/>
        <v>0</v>
      </c>
      <c r="L31" s="5">
        <f t="shared" si="5"/>
        <v>18.705409708357635</v>
      </c>
      <c r="M31" s="7">
        <f t="shared" si="3"/>
        <v>0</v>
      </c>
      <c r="N31" s="3"/>
      <c r="O31" s="3"/>
      <c r="P31" s="3"/>
      <c r="Q31" s="3"/>
      <c r="R31" s="3"/>
      <c r="S31" s="3"/>
      <c r="T31" s="3"/>
      <c r="U31" s="16"/>
      <c r="V31" s="10"/>
      <c r="W31" s="4"/>
      <c r="Y31" s="1"/>
      <c r="Z31" s="17"/>
      <c r="AB31" s="4"/>
    </row>
    <row r="32" spans="1:28" x14ac:dyDescent="0.35">
      <c r="A32" s="116">
        <v>19</v>
      </c>
      <c r="B32" s="70">
        <v>43664</v>
      </c>
      <c r="C32" s="45">
        <v>346.26433012498018</v>
      </c>
      <c r="D32" s="45">
        <v>3.0102378992759578</v>
      </c>
      <c r="E32" s="4">
        <f t="shared" si="0"/>
        <v>3</v>
      </c>
      <c r="F32" s="4">
        <f t="shared" si="4"/>
        <v>0</v>
      </c>
      <c r="G32" s="5">
        <f t="shared" si="6"/>
        <v>18.705409708357635</v>
      </c>
      <c r="H32" s="5">
        <f t="shared" si="7"/>
        <v>18.705409708357635</v>
      </c>
      <c r="I32" s="19">
        <f t="shared" si="1"/>
        <v>0</v>
      </c>
      <c r="J32" s="5">
        <f t="shared" si="2"/>
        <v>0</v>
      </c>
      <c r="K32" s="5">
        <f t="shared" si="8"/>
        <v>0</v>
      </c>
      <c r="L32" s="5">
        <f t="shared" si="5"/>
        <v>15.695171809081678</v>
      </c>
      <c r="M32" s="7">
        <f t="shared" si="3"/>
        <v>0</v>
      </c>
      <c r="N32" s="3"/>
      <c r="O32" s="3"/>
      <c r="P32" s="3"/>
      <c r="Q32" s="3"/>
      <c r="R32" s="3"/>
      <c r="S32" s="3"/>
      <c r="T32" s="3"/>
      <c r="U32" s="16"/>
      <c r="V32" s="10"/>
      <c r="W32" s="4"/>
      <c r="Y32" s="1"/>
      <c r="Z32" s="17"/>
      <c r="AB32" s="4"/>
    </row>
    <row r="33" spans="1:28" x14ac:dyDescent="0.35">
      <c r="A33" s="116">
        <v>20</v>
      </c>
      <c r="B33" s="70">
        <v>43665</v>
      </c>
      <c r="C33" s="45">
        <v>346.26433012498018</v>
      </c>
      <c r="D33" s="45">
        <v>3.2895705308895011</v>
      </c>
      <c r="E33" s="4">
        <f t="shared" si="0"/>
        <v>4</v>
      </c>
      <c r="F33" s="4">
        <f t="shared" si="4"/>
        <v>0</v>
      </c>
      <c r="G33" s="5">
        <f t="shared" si="6"/>
        <v>15.695171809081678</v>
      </c>
      <c r="H33" s="5">
        <f t="shared" si="7"/>
        <v>15.695171809081678</v>
      </c>
      <c r="I33" s="19">
        <f t="shared" si="1"/>
        <v>0</v>
      </c>
      <c r="J33" s="5">
        <f t="shared" si="2"/>
        <v>0</v>
      </c>
      <c r="K33" s="5">
        <f t="shared" si="8"/>
        <v>0</v>
      </c>
      <c r="L33" s="5">
        <f t="shared" si="5"/>
        <v>12.405601278192178</v>
      </c>
      <c r="M33" s="7">
        <f t="shared" si="3"/>
        <v>0</v>
      </c>
      <c r="N33" s="3"/>
      <c r="O33" s="3"/>
      <c r="P33" s="3"/>
      <c r="Q33" s="3"/>
      <c r="R33" s="3"/>
      <c r="S33" s="3"/>
      <c r="T33" s="3"/>
      <c r="U33" s="16"/>
      <c r="V33" s="10"/>
      <c r="W33" s="4"/>
      <c r="Y33" s="1"/>
      <c r="Z33" s="17"/>
      <c r="AB33" s="4"/>
    </row>
    <row r="34" spans="1:28" x14ac:dyDescent="0.35">
      <c r="A34" s="116">
        <v>21</v>
      </c>
      <c r="B34" s="70">
        <v>43666</v>
      </c>
      <c r="C34" s="45">
        <v>346.26433012498018</v>
      </c>
      <c r="D34" s="45">
        <v>3.4594043857777077</v>
      </c>
      <c r="E34" s="4">
        <f t="shared" si="0"/>
        <v>5</v>
      </c>
      <c r="F34" s="4">
        <f t="shared" si="4"/>
        <v>1</v>
      </c>
      <c r="G34" s="5">
        <f t="shared" si="6"/>
        <v>12.405601278192178</v>
      </c>
      <c r="H34" s="5">
        <f t="shared" si="7"/>
        <v>12.405601278192178</v>
      </c>
      <c r="I34" s="19">
        <f t="shared" si="1"/>
        <v>1</v>
      </c>
      <c r="J34" s="5">
        <f t="shared" si="2"/>
        <v>28</v>
      </c>
      <c r="K34" s="5">
        <f t="shared" si="8"/>
        <v>0</v>
      </c>
      <c r="L34" s="5">
        <f t="shared" si="5"/>
        <v>8.9461968924144699</v>
      </c>
      <c r="M34" s="7">
        <f t="shared" si="3"/>
        <v>0</v>
      </c>
      <c r="N34" s="3"/>
      <c r="O34" s="3"/>
      <c r="P34" s="3"/>
      <c r="Q34" s="3"/>
      <c r="R34" s="3"/>
      <c r="S34" s="3"/>
      <c r="T34" s="3"/>
      <c r="U34" s="16"/>
      <c r="V34" s="10"/>
      <c r="W34" s="4"/>
      <c r="Y34" s="1"/>
      <c r="Z34" s="17"/>
      <c r="AB34" s="4"/>
    </row>
    <row r="35" spans="1:28" x14ac:dyDescent="0.35">
      <c r="A35" s="116">
        <v>22</v>
      </c>
      <c r="B35" s="70">
        <v>43667</v>
      </c>
      <c r="C35" s="45">
        <v>346.26433012498018</v>
      </c>
      <c r="D35" s="45">
        <v>3.5582609516052495</v>
      </c>
      <c r="E35" s="4">
        <f t="shared" si="0"/>
        <v>6</v>
      </c>
      <c r="F35" s="4">
        <f t="shared" si="4"/>
        <v>0</v>
      </c>
      <c r="G35" s="5">
        <f t="shared" si="6"/>
        <v>8.9461968924144699</v>
      </c>
      <c r="H35" s="5">
        <f t="shared" si="7"/>
        <v>36.94619689241447</v>
      </c>
      <c r="I35" s="19">
        <f t="shared" si="1"/>
        <v>0</v>
      </c>
      <c r="J35" s="5">
        <f t="shared" si="2"/>
        <v>0</v>
      </c>
      <c r="K35" s="5">
        <f t="shared" si="8"/>
        <v>0</v>
      </c>
      <c r="L35" s="5">
        <f t="shared" si="5"/>
        <v>5.3879359408092204</v>
      </c>
      <c r="M35" s="7">
        <f t="shared" si="3"/>
        <v>0</v>
      </c>
      <c r="N35" s="3"/>
      <c r="O35" s="3"/>
      <c r="P35" s="3"/>
      <c r="Q35" s="3"/>
      <c r="R35" s="3"/>
      <c r="S35" s="3"/>
      <c r="T35" s="3"/>
      <c r="U35" s="16"/>
      <c r="V35" s="10"/>
      <c r="W35" s="4"/>
      <c r="Y35" s="1"/>
      <c r="Z35" s="17"/>
      <c r="AB35" s="4"/>
    </row>
    <row r="36" spans="1:28" x14ac:dyDescent="0.35">
      <c r="A36" s="116">
        <v>23</v>
      </c>
      <c r="B36" s="70">
        <v>43668</v>
      </c>
      <c r="C36" s="45">
        <v>346.26433012498018</v>
      </c>
      <c r="D36" s="45">
        <v>3.0859002928794488</v>
      </c>
      <c r="E36" s="4">
        <f t="shared" si="0"/>
        <v>7</v>
      </c>
      <c r="F36" s="4">
        <f t="shared" si="4"/>
        <v>0</v>
      </c>
      <c r="G36" s="5">
        <f t="shared" si="6"/>
        <v>5.3879359408092204</v>
      </c>
      <c r="H36" s="5">
        <f t="shared" si="7"/>
        <v>33.387935940809221</v>
      </c>
      <c r="I36" s="19">
        <f t="shared" si="1"/>
        <v>0</v>
      </c>
      <c r="J36" s="5">
        <f t="shared" si="2"/>
        <v>0</v>
      </c>
      <c r="K36" s="5">
        <f t="shared" si="8"/>
        <v>0</v>
      </c>
      <c r="L36" s="5">
        <f t="shared" si="5"/>
        <v>2.3020356479297717</v>
      </c>
      <c r="M36" s="7">
        <f t="shared" si="3"/>
        <v>0</v>
      </c>
      <c r="N36" s="3"/>
      <c r="O36" s="3"/>
      <c r="P36" s="3"/>
      <c r="Q36" s="3"/>
      <c r="R36" s="3"/>
      <c r="S36" s="3"/>
      <c r="T36" s="3"/>
      <c r="U36" s="16"/>
      <c r="V36" s="10"/>
      <c r="W36" s="4"/>
      <c r="Y36" s="1"/>
      <c r="Z36" s="17"/>
      <c r="AB36" s="4"/>
    </row>
    <row r="37" spans="1:28" x14ac:dyDescent="0.35">
      <c r="A37" s="116">
        <v>24</v>
      </c>
      <c r="B37" s="70">
        <v>43669</v>
      </c>
      <c r="C37" s="45">
        <v>346.26433012498018</v>
      </c>
      <c r="D37" s="45">
        <v>3.1316504292622924</v>
      </c>
      <c r="E37" s="4">
        <f t="shared" si="0"/>
        <v>1</v>
      </c>
      <c r="F37" s="4">
        <f t="shared" si="4"/>
        <v>1</v>
      </c>
      <c r="G37" s="5">
        <f t="shared" si="6"/>
        <v>2.3020356479297717</v>
      </c>
      <c r="H37" s="5">
        <f t="shared" si="7"/>
        <v>30.30203564792977</v>
      </c>
      <c r="I37" s="19">
        <f t="shared" si="1"/>
        <v>0</v>
      </c>
      <c r="J37" s="5">
        <f t="shared" si="2"/>
        <v>0</v>
      </c>
      <c r="K37" s="5">
        <f t="shared" si="8"/>
        <v>28</v>
      </c>
      <c r="L37" s="5">
        <f t="shared" si="5"/>
        <v>27.170385218667477</v>
      </c>
      <c r="M37" s="7">
        <f t="shared" si="3"/>
        <v>0</v>
      </c>
      <c r="N37" s="3"/>
      <c r="O37" s="3"/>
      <c r="P37" s="3"/>
      <c r="Q37" s="3"/>
      <c r="R37" s="3"/>
      <c r="S37" s="3"/>
      <c r="T37" s="3"/>
      <c r="U37" s="16"/>
      <c r="V37" s="10"/>
      <c r="W37" s="4"/>
      <c r="Y37" s="1"/>
      <c r="Z37" s="17"/>
      <c r="AB37" s="4"/>
    </row>
    <row r="38" spans="1:28" x14ac:dyDescent="0.35">
      <c r="A38" s="116">
        <v>25</v>
      </c>
      <c r="B38" s="70">
        <v>43670</v>
      </c>
      <c r="C38" s="45">
        <v>346.26433012498018</v>
      </c>
      <c r="D38" s="45">
        <v>3.1856230611506597</v>
      </c>
      <c r="E38" s="4">
        <f t="shared" si="0"/>
        <v>2</v>
      </c>
      <c r="F38" s="4">
        <f t="shared" si="4"/>
        <v>0</v>
      </c>
      <c r="G38" s="5">
        <f t="shared" si="6"/>
        <v>27.170385218667477</v>
      </c>
      <c r="H38" s="5">
        <f t="shared" si="7"/>
        <v>55.170385218667477</v>
      </c>
      <c r="I38" s="19">
        <f t="shared" si="1"/>
        <v>0</v>
      </c>
      <c r="J38" s="5">
        <f t="shared" si="2"/>
        <v>0</v>
      </c>
      <c r="K38" s="5">
        <f t="shared" si="8"/>
        <v>0</v>
      </c>
      <c r="L38" s="5">
        <f t="shared" si="5"/>
        <v>23.984762157516816</v>
      </c>
      <c r="M38" s="7">
        <f t="shared" si="3"/>
        <v>0</v>
      </c>
      <c r="N38" s="3"/>
      <c r="O38" s="3"/>
      <c r="P38" s="3"/>
      <c r="Q38" s="3"/>
      <c r="R38" s="3"/>
      <c r="S38" s="3"/>
      <c r="T38" s="3"/>
      <c r="U38" s="16"/>
      <c r="V38" s="10"/>
      <c r="W38" s="4"/>
      <c r="Y38" s="1"/>
      <c r="Z38" s="17"/>
      <c r="AB38" s="4"/>
    </row>
    <row r="39" spans="1:28" x14ac:dyDescent="0.35">
      <c r="A39" s="116">
        <v>26</v>
      </c>
      <c r="B39" s="70">
        <v>43671</v>
      </c>
      <c r="C39" s="45">
        <v>346.26433012498018</v>
      </c>
      <c r="D39" s="45">
        <v>3.0239343415845648</v>
      </c>
      <c r="E39" s="4">
        <f t="shared" si="0"/>
        <v>3</v>
      </c>
      <c r="F39" s="4">
        <f t="shared" si="4"/>
        <v>0</v>
      </c>
      <c r="G39" s="5">
        <f t="shared" si="6"/>
        <v>23.984762157516816</v>
      </c>
      <c r="H39" s="5">
        <f t="shared" si="7"/>
        <v>23.984762157516816</v>
      </c>
      <c r="I39" s="19">
        <f t="shared" si="1"/>
        <v>0</v>
      </c>
      <c r="J39" s="5">
        <f t="shared" si="2"/>
        <v>0</v>
      </c>
      <c r="K39" s="5">
        <f t="shared" si="8"/>
        <v>0</v>
      </c>
      <c r="L39" s="5">
        <f t="shared" si="5"/>
        <v>20.960827815932252</v>
      </c>
      <c r="M39" s="7">
        <f t="shared" si="3"/>
        <v>0</v>
      </c>
      <c r="N39" s="3"/>
      <c r="O39" s="3"/>
      <c r="P39" s="3"/>
      <c r="Q39" s="3"/>
      <c r="R39" s="3"/>
      <c r="S39" s="3"/>
      <c r="T39" s="3"/>
      <c r="U39" s="3"/>
      <c r="V39" s="3"/>
      <c r="W39" s="4"/>
      <c r="Y39" s="1"/>
      <c r="Z39" s="17"/>
      <c r="AB39" s="4"/>
    </row>
    <row r="40" spans="1:28" x14ac:dyDescent="0.35">
      <c r="A40" s="116">
        <v>27</v>
      </c>
      <c r="B40" s="70">
        <v>43672</v>
      </c>
      <c r="C40" s="45">
        <v>346.26433012498018</v>
      </c>
      <c r="D40" s="45">
        <v>3.1747920698344578</v>
      </c>
      <c r="E40" s="4">
        <f t="shared" si="0"/>
        <v>4</v>
      </c>
      <c r="F40" s="4">
        <f t="shared" si="4"/>
        <v>0</v>
      </c>
      <c r="G40" s="5">
        <f t="shared" si="6"/>
        <v>20.960827815932252</v>
      </c>
      <c r="H40" s="5">
        <f t="shared" si="7"/>
        <v>20.960827815932252</v>
      </c>
      <c r="I40" s="19">
        <f t="shared" si="1"/>
        <v>0</v>
      </c>
      <c r="J40" s="5">
        <f t="shared" si="2"/>
        <v>0</v>
      </c>
      <c r="K40" s="5">
        <f t="shared" si="8"/>
        <v>0</v>
      </c>
      <c r="L40" s="5">
        <f t="shared" si="5"/>
        <v>17.786035746097795</v>
      </c>
      <c r="M40" s="7">
        <f t="shared" si="3"/>
        <v>0</v>
      </c>
      <c r="N40" s="3"/>
      <c r="O40" s="3"/>
      <c r="P40" s="3"/>
      <c r="Q40" s="3"/>
      <c r="R40" s="3"/>
      <c r="S40" s="3"/>
      <c r="T40" s="3"/>
      <c r="U40" s="3"/>
      <c r="V40" s="3"/>
      <c r="W40" s="3"/>
      <c r="Y40" s="1"/>
      <c r="Z40" s="17"/>
      <c r="AB40" s="4"/>
    </row>
    <row r="41" spans="1:28" x14ac:dyDescent="0.35">
      <c r="A41" s="116">
        <v>28</v>
      </c>
      <c r="B41" s="70">
        <v>43673</v>
      </c>
      <c r="C41" s="45">
        <v>346.26433012498018</v>
      </c>
      <c r="D41" s="45">
        <v>3.5378214528432719</v>
      </c>
      <c r="E41" s="4">
        <f t="shared" si="0"/>
        <v>5</v>
      </c>
      <c r="F41" s="4">
        <f t="shared" si="4"/>
        <v>1</v>
      </c>
      <c r="G41" s="5">
        <f t="shared" si="6"/>
        <v>17.786035746097795</v>
      </c>
      <c r="H41" s="5">
        <f t="shared" si="7"/>
        <v>17.786035746097795</v>
      </c>
      <c r="I41" s="19">
        <f t="shared" si="1"/>
        <v>1</v>
      </c>
      <c r="J41" s="5">
        <f t="shared" si="2"/>
        <v>28</v>
      </c>
      <c r="K41" s="5">
        <f t="shared" si="8"/>
        <v>0</v>
      </c>
      <c r="L41" s="5">
        <f t="shared" si="5"/>
        <v>14.248214293254524</v>
      </c>
      <c r="M41" s="7">
        <f t="shared" si="3"/>
        <v>0</v>
      </c>
      <c r="N41" s="3"/>
      <c r="O41" s="3"/>
      <c r="P41" s="3"/>
      <c r="Q41" s="3"/>
      <c r="R41" s="3"/>
      <c r="S41" s="3"/>
      <c r="T41" s="3"/>
      <c r="U41" s="16"/>
      <c r="V41" s="3"/>
      <c r="W41" s="4"/>
      <c r="Y41" s="1"/>
      <c r="Z41" s="17"/>
      <c r="AB41" s="4"/>
    </row>
    <row r="42" spans="1:28" x14ac:dyDescent="0.35">
      <c r="A42" s="116">
        <v>29</v>
      </c>
      <c r="B42" s="70">
        <v>43674</v>
      </c>
      <c r="C42" s="45">
        <v>346.26433012498018</v>
      </c>
      <c r="D42" s="45">
        <v>3.3538062899208048</v>
      </c>
      <c r="E42" s="4">
        <f t="shared" si="0"/>
        <v>6</v>
      </c>
      <c r="F42" s="4">
        <f t="shared" si="4"/>
        <v>0</v>
      </c>
      <c r="G42" s="5">
        <f t="shared" si="6"/>
        <v>14.248214293254524</v>
      </c>
      <c r="H42" s="5">
        <f t="shared" si="7"/>
        <v>42.24821429325452</v>
      </c>
      <c r="I42" s="19">
        <f t="shared" si="1"/>
        <v>0</v>
      </c>
      <c r="J42" s="5">
        <f t="shared" si="2"/>
        <v>0</v>
      </c>
      <c r="K42" s="5">
        <f t="shared" si="8"/>
        <v>0</v>
      </c>
      <c r="L42" s="5">
        <f t="shared" si="5"/>
        <v>10.894408003333719</v>
      </c>
      <c r="M42" s="7">
        <f t="shared" si="3"/>
        <v>0</v>
      </c>
      <c r="U42" s="16"/>
      <c r="V42" s="10"/>
      <c r="W42" s="4"/>
      <c r="Y42" s="1"/>
      <c r="Z42" s="17"/>
      <c r="AB42" s="4"/>
    </row>
    <row r="43" spans="1:28" x14ac:dyDescent="0.35">
      <c r="A43" s="116">
        <v>30</v>
      </c>
      <c r="B43" s="70">
        <v>43675</v>
      </c>
      <c r="C43" s="45">
        <v>346.26433012498018</v>
      </c>
      <c r="D43" s="45">
        <v>3.020161244732221</v>
      </c>
      <c r="E43" s="4">
        <f t="shared" si="0"/>
        <v>7</v>
      </c>
      <c r="F43" s="4">
        <f t="shared" si="4"/>
        <v>0</v>
      </c>
      <c r="G43" s="5">
        <f t="shared" si="6"/>
        <v>10.894408003333719</v>
      </c>
      <c r="H43" s="5">
        <f t="shared" si="7"/>
        <v>38.894408003333723</v>
      </c>
      <c r="I43" s="19">
        <f t="shared" si="1"/>
        <v>0</v>
      </c>
      <c r="J43" s="5">
        <f t="shared" si="2"/>
        <v>0</v>
      </c>
      <c r="K43" s="5">
        <f t="shared" si="8"/>
        <v>0</v>
      </c>
      <c r="L43" s="5">
        <f t="shared" si="5"/>
        <v>7.8742467586014984</v>
      </c>
      <c r="M43" s="7">
        <f t="shared" si="3"/>
        <v>0</v>
      </c>
      <c r="U43" s="16"/>
      <c r="V43" s="10"/>
      <c r="W43" s="4"/>
      <c r="Y43" s="1"/>
      <c r="Z43" s="17"/>
      <c r="AB43" s="4"/>
    </row>
    <row r="44" spans="1:28" x14ac:dyDescent="0.35">
      <c r="A44" s="116">
        <v>31</v>
      </c>
      <c r="B44" s="70">
        <v>43676</v>
      </c>
      <c r="C44" s="45">
        <v>346.26433012498018</v>
      </c>
      <c r="D44" s="45">
        <v>3.2677691883599502</v>
      </c>
      <c r="E44" s="4">
        <f t="shared" si="0"/>
        <v>1</v>
      </c>
      <c r="F44" s="4">
        <f t="shared" si="4"/>
        <v>1</v>
      </c>
      <c r="G44" s="5">
        <f t="shared" si="6"/>
        <v>7.8742467586014984</v>
      </c>
      <c r="H44" s="5">
        <f t="shared" si="7"/>
        <v>35.874246758601501</v>
      </c>
      <c r="I44" s="19">
        <f t="shared" si="1"/>
        <v>0</v>
      </c>
      <c r="J44" s="5">
        <f t="shared" si="2"/>
        <v>0</v>
      </c>
      <c r="K44" s="5">
        <f t="shared" si="8"/>
        <v>28</v>
      </c>
      <c r="L44" s="5">
        <f t="shared" si="5"/>
        <v>32.606477570241552</v>
      </c>
      <c r="M44" s="7">
        <f t="shared" si="3"/>
        <v>0</v>
      </c>
      <c r="Y44" s="1"/>
      <c r="Z44" s="13"/>
      <c r="AB44" s="4"/>
    </row>
    <row r="45" spans="1:28" x14ac:dyDescent="0.35">
      <c r="A45" s="116">
        <v>32</v>
      </c>
      <c r="B45" s="70">
        <v>43677</v>
      </c>
      <c r="C45" s="45">
        <v>359.53224966950427</v>
      </c>
      <c r="D45" s="45">
        <v>3.4173764195070233</v>
      </c>
      <c r="E45" s="4">
        <f t="shared" si="0"/>
        <v>2</v>
      </c>
      <c r="F45" s="4">
        <f t="shared" si="4"/>
        <v>0</v>
      </c>
      <c r="G45" s="5">
        <f t="shared" si="6"/>
        <v>32.606477570241552</v>
      </c>
      <c r="H45" s="5">
        <f t="shared" si="7"/>
        <v>60.606477570241552</v>
      </c>
      <c r="I45" s="19">
        <f t="shared" si="1"/>
        <v>0</v>
      </c>
      <c r="J45" s="5">
        <f t="shared" si="2"/>
        <v>0</v>
      </c>
      <c r="K45" s="5">
        <f t="shared" si="8"/>
        <v>0</v>
      </c>
      <c r="L45" s="5">
        <f t="shared" si="5"/>
        <v>29.18910115073453</v>
      </c>
      <c r="M45" s="7">
        <f t="shared" si="3"/>
        <v>0</v>
      </c>
      <c r="Y45" s="1"/>
      <c r="Z45" s="13"/>
      <c r="AB45" s="4"/>
    </row>
    <row r="46" spans="1:28" x14ac:dyDescent="0.35">
      <c r="A46" s="116">
        <v>33</v>
      </c>
      <c r="B46" s="70">
        <v>43678</v>
      </c>
      <c r="C46" s="45">
        <v>359.53224966950427</v>
      </c>
      <c r="D46" s="45">
        <v>3.2551777006710858</v>
      </c>
      <c r="E46" s="4">
        <f t="shared" si="0"/>
        <v>3</v>
      </c>
      <c r="F46" s="4">
        <f t="shared" si="4"/>
        <v>0</v>
      </c>
      <c r="G46" s="5">
        <f t="shared" si="6"/>
        <v>29.18910115073453</v>
      </c>
      <c r="H46" s="5">
        <f t="shared" si="7"/>
        <v>29.18910115073453</v>
      </c>
      <c r="I46" s="19">
        <f t="shared" si="1"/>
        <v>0</v>
      </c>
      <c r="J46" s="5">
        <f t="shared" si="2"/>
        <v>0</v>
      </c>
      <c r="K46" s="5">
        <f t="shared" si="8"/>
        <v>0</v>
      </c>
      <c r="L46" s="5">
        <f t="shared" si="5"/>
        <v>25.933923450063443</v>
      </c>
      <c r="M46" s="7">
        <f t="shared" si="3"/>
        <v>0</v>
      </c>
      <c r="Y46" s="1"/>
      <c r="Z46" s="13"/>
      <c r="AB46" s="4"/>
    </row>
    <row r="47" spans="1:28" x14ac:dyDescent="0.35">
      <c r="A47" s="116">
        <v>34</v>
      </c>
      <c r="B47" s="70">
        <v>43679</v>
      </c>
      <c r="C47" s="45">
        <v>359.53224966950427</v>
      </c>
      <c r="D47" s="45">
        <v>2.9468104999039713</v>
      </c>
      <c r="E47" s="4">
        <f t="shared" si="0"/>
        <v>4</v>
      </c>
      <c r="F47" s="4">
        <f t="shared" si="4"/>
        <v>0</v>
      </c>
      <c r="G47" s="5">
        <f t="shared" si="6"/>
        <v>25.933923450063443</v>
      </c>
      <c r="H47" s="5">
        <f t="shared" si="7"/>
        <v>25.933923450063443</v>
      </c>
      <c r="I47" s="19">
        <f t="shared" si="1"/>
        <v>0</v>
      </c>
      <c r="J47" s="5">
        <f t="shared" si="2"/>
        <v>0</v>
      </c>
      <c r="K47" s="5">
        <f t="shared" si="8"/>
        <v>0</v>
      </c>
      <c r="L47" s="5">
        <f t="shared" si="5"/>
        <v>22.987112950159471</v>
      </c>
      <c r="M47" s="7">
        <f t="shared" si="3"/>
        <v>0</v>
      </c>
      <c r="Y47" s="1"/>
      <c r="Z47" s="13"/>
      <c r="AB47" s="4"/>
    </row>
    <row r="48" spans="1:28" x14ac:dyDescent="0.35">
      <c r="A48" s="116">
        <v>35</v>
      </c>
      <c r="B48" s="70">
        <v>43680</v>
      </c>
      <c r="C48" s="45">
        <v>359.53224966950427</v>
      </c>
      <c r="D48" s="45">
        <v>2.7145960204399135</v>
      </c>
      <c r="E48" s="4">
        <f t="shared" si="0"/>
        <v>5</v>
      </c>
      <c r="F48" s="4">
        <f t="shared" si="4"/>
        <v>1</v>
      </c>
      <c r="G48" s="5">
        <f t="shared" si="6"/>
        <v>22.987112950159471</v>
      </c>
      <c r="H48" s="5">
        <f t="shared" si="7"/>
        <v>22.987112950159471</v>
      </c>
      <c r="I48" s="19">
        <f t="shared" si="1"/>
        <v>0</v>
      </c>
      <c r="J48" s="5">
        <f t="shared" si="2"/>
        <v>0</v>
      </c>
      <c r="K48" s="5">
        <f t="shared" si="8"/>
        <v>0</v>
      </c>
      <c r="L48" s="5">
        <f t="shared" si="5"/>
        <v>20.272516929719558</v>
      </c>
      <c r="M48" s="7">
        <f t="shared" si="3"/>
        <v>0</v>
      </c>
      <c r="Y48" s="1"/>
      <c r="Z48" s="13"/>
      <c r="AB48" s="4"/>
    </row>
    <row r="49" spans="1:28" x14ac:dyDescent="0.35">
      <c r="A49" s="116">
        <v>36</v>
      </c>
      <c r="B49" s="70">
        <v>43681</v>
      </c>
      <c r="C49" s="45">
        <v>359.53224966950427</v>
      </c>
      <c r="D49" s="45">
        <v>3.0354011396018494</v>
      </c>
      <c r="E49" s="4">
        <f t="shared" si="0"/>
        <v>6</v>
      </c>
      <c r="F49" s="4">
        <f t="shared" si="4"/>
        <v>0</v>
      </c>
      <c r="G49" s="5">
        <f t="shared" si="6"/>
        <v>20.272516929719558</v>
      </c>
      <c r="H49" s="5">
        <f t="shared" si="7"/>
        <v>20.272516929719558</v>
      </c>
      <c r="I49" s="19">
        <f t="shared" si="1"/>
        <v>0</v>
      </c>
      <c r="J49" s="5">
        <f t="shared" si="2"/>
        <v>0</v>
      </c>
      <c r="K49" s="5">
        <f t="shared" si="8"/>
        <v>0</v>
      </c>
      <c r="L49" s="5">
        <f t="shared" si="5"/>
        <v>17.237115790117709</v>
      </c>
      <c r="M49" s="7">
        <f t="shared" si="3"/>
        <v>0</v>
      </c>
      <c r="Y49" s="1"/>
      <c r="Z49" s="13"/>
      <c r="AB49" s="4"/>
    </row>
    <row r="50" spans="1:28" x14ac:dyDescent="0.35">
      <c r="A50" s="116">
        <v>37</v>
      </c>
      <c r="B50" s="70">
        <v>43682</v>
      </c>
      <c r="C50" s="45">
        <v>359.53224966950427</v>
      </c>
      <c r="D50" s="45">
        <v>3.6241121937624832</v>
      </c>
      <c r="E50" s="4">
        <f t="shared" si="0"/>
        <v>7</v>
      </c>
      <c r="F50" s="4">
        <f t="shared" si="4"/>
        <v>0</v>
      </c>
      <c r="G50" s="5">
        <f t="shared" si="6"/>
        <v>17.237115790117709</v>
      </c>
      <c r="H50" s="5">
        <f t="shared" si="7"/>
        <v>17.237115790117709</v>
      </c>
      <c r="I50" s="19">
        <f t="shared" si="1"/>
        <v>0</v>
      </c>
      <c r="J50" s="5">
        <f t="shared" si="2"/>
        <v>0</v>
      </c>
      <c r="K50" s="5">
        <f t="shared" ref="K50:K79" si="9">IF(F50=1,SUM(J45:J49),0)</f>
        <v>0</v>
      </c>
      <c r="L50" s="5">
        <f t="shared" si="5"/>
        <v>13.613003596355226</v>
      </c>
      <c r="M50" s="7">
        <f t="shared" si="3"/>
        <v>0</v>
      </c>
      <c r="Y50" s="1"/>
      <c r="Z50" s="13"/>
      <c r="AB50" s="4"/>
    </row>
    <row r="51" spans="1:28" x14ac:dyDescent="0.35">
      <c r="A51" s="116">
        <v>38</v>
      </c>
      <c r="B51" s="70">
        <v>43683</v>
      </c>
      <c r="C51" s="45">
        <v>359.53224966950427</v>
      </c>
      <c r="D51" s="45">
        <v>3.6333223837667603</v>
      </c>
      <c r="E51" s="4">
        <f t="shared" si="0"/>
        <v>1</v>
      </c>
      <c r="F51" s="4">
        <f t="shared" si="4"/>
        <v>1</v>
      </c>
      <c r="G51" s="5">
        <f t="shared" si="6"/>
        <v>13.613003596355226</v>
      </c>
      <c r="H51" s="5">
        <f t="shared" si="7"/>
        <v>13.613003596355226</v>
      </c>
      <c r="I51" s="19">
        <f t="shared" si="1"/>
        <v>1</v>
      </c>
      <c r="J51" s="5">
        <f t="shared" si="2"/>
        <v>28</v>
      </c>
      <c r="K51" s="5">
        <f t="shared" si="9"/>
        <v>0</v>
      </c>
      <c r="L51" s="5">
        <f t="shared" si="5"/>
        <v>9.9796812125884653</v>
      </c>
      <c r="M51" s="7">
        <f t="shared" si="3"/>
        <v>0</v>
      </c>
      <c r="Y51" s="1"/>
      <c r="Z51" s="13"/>
      <c r="AB51" s="4"/>
    </row>
    <row r="52" spans="1:28" x14ac:dyDescent="0.35">
      <c r="A52" s="116">
        <v>39</v>
      </c>
      <c r="B52" s="70">
        <v>43684</v>
      </c>
      <c r="C52" s="45">
        <v>359.53224966950427</v>
      </c>
      <c r="D52" s="45">
        <v>3.3794819184766878</v>
      </c>
      <c r="E52" s="4">
        <f t="shared" si="0"/>
        <v>2</v>
      </c>
      <c r="F52" s="4">
        <f t="shared" si="4"/>
        <v>0</v>
      </c>
      <c r="G52" s="5">
        <f t="shared" si="6"/>
        <v>9.9796812125884653</v>
      </c>
      <c r="H52" s="5">
        <f t="shared" si="7"/>
        <v>37.979681212588467</v>
      </c>
      <c r="I52" s="19">
        <f t="shared" si="1"/>
        <v>0</v>
      </c>
      <c r="J52" s="5">
        <f t="shared" si="2"/>
        <v>0</v>
      </c>
      <c r="K52" s="5">
        <f t="shared" si="9"/>
        <v>0</v>
      </c>
      <c r="L52" s="5">
        <f t="shared" si="5"/>
        <v>6.6001992941117775</v>
      </c>
      <c r="M52" s="7">
        <f t="shared" si="3"/>
        <v>0</v>
      </c>
      <c r="Y52" s="1"/>
      <c r="Z52" s="13"/>
      <c r="AB52" s="4"/>
    </row>
    <row r="53" spans="1:28" x14ac:dyDescent="0.35">
      <c r="A53" s="116">
        <v>40</v>
      </c>
      <c r="B53" s="70">
        <v>43685</v>
      </c>
      <c r="C53" s="45">
        <v>359.53224966950427</v>
      </c>
      <c r="D53" s="45">
        <v>3.1360173212148599</v>
      </c>
      <c r="E53" s="4">
        <f t="shared" si="0"/>
        <v>3</v>
      </c>
      <c r="F53" s="4">
        <f t="shared" si="4"/>
        <v>0</v>
      </c>
      <c r="G53" s="5">
        <f t="shared" si="6"/>
        <v>6.6001992941117775</v>
      </c>
      <c r="H53" s="5">
        <f t="shared" si="7"/>
        <v>34.600199294111775</v>
      </c>
      <c r="I53" s="19">
        <f t="shared" si="1"/>
        <v>0</v>
      </c>
      <c r="J53" s="5">
        <f t="shared" si="2"/>
        <v>0</v>
      </c>
      <c r="K53" s="5">
        <f t="shared" si="9"/>
        <v>0</v>
      </c>
      <c r="L53" s="5">
        <f t="shared" si="5"/>
        <v>3.4641819728969176</v>
      </c>
      <c r="M53" s="7">
        <f t="shared" si="3"/>
        <v>0</v>
      </c>
      <c r="Y53" s="1"/>
      <c r="Z53" s="13"/>
      <c r="AB53" s="4"/>
    </row>
    <row r="54" spans="1:28" x14ac:dyDescent="0.35">
      <c r="A54" s="116">
        <v>41</v>
      </c>
      <c r="B54" s="70">
        <v>43686</v>
      </c>
      <c r="C54" s="45">
        <v>359.53224966950427</v>
      </c>
      <c r="D54" s="45">
        <v>3.5383028180958425</v>
      </c>
      <c r="E54" s="4">
        <f t="shared" si="0"/>
        <v>4</v>
      </c>
      <c r="F54" s="4">
        <f t="shared" si="4"/>
        <v>0</v>
      </c>
      <c r="G54" s="5">
        <f t="shared" si="6"/>
        <v>3.4641819728969176</v>
      </c>
      <c r="H54" s="5">
        <f t="shared" si="7"/>
        <v>31.464181972896917</v>
      </c>
      <c r="I54" s="19">
        <f t="shared" si="1"/>
        <v>0</v>
      </c>
      <c r="J54" s="5">
        <f t="shared" si="2"/>
        <v>0</v>
      </c>
      <c r="K54" s="5">
        <f t="shared" si="9"/>
        <v>0</v>
      </c>
      <c r="L54" s="5">
        <f t="shared" si="5"/>
        <v>-7.4120845198924812E-2</v>
      </c>
      <c r="M54" s="7">
        <f t="shared" si="3"/>
        <v>1</v>
      </c>
      <c r="Y54" s="1"/>
      <c r="Z54" s="13"/>
      <c r="AB54" s="4"/>
    </row>
    <row r="55" spans="1:28" x14ac:dyDescent="0.35">
      <c r="A55" s="116">
        <v>42</v>
      </c>
      <c r="B55" s="70">
        <v>43687</v>
      </c>
      <c r="C55" s="45">
        <v>359.53224966950427</v>
      </c>
      <c r="D55" s="45">
        <v>3.0852579460303482</v>
      </c>
      <c r="E55" s="4">
        <f t="shared" si="0"/>
        <v>5</v>
      </c>
      <c r="F55" s="4">
        <f t="shared" si="4"/>
        <v>1</v>
      </c>
      <c r="G55" s="5">
        <f t="shared" si="6"/>
        <v>-7.4120845198924812E-2</v>
      </c>
      <c r="H55" s="5">
        <f t="shared" si="7"/>
        <v>27.925879154801073</v>
      </c>
      <c r="I55" s="19">
        <f t="shared" si="1"/>
        <v>0</v>
      </c>
      <c r="J55" s="5">
        <f t="shared" si="2"/>
        <v>0</v>
      </c>
      <c r="K55" s="5">
        <f t="shared" si="9"/>
        <v>28</v>
      </c>
      <c r="L55" s="5">
        <f t="shared" si="5"/>
        <v>24.840621208770724</v>
      </c>
      <c r="M55" s="7">
        <f t="shared" si="3"/>
        <v>0</v>
      </c>
      <c r="Y55" s="1"/>
      <c r="Z55" s="13"/>
      <c r="AB55" s="4"/>
    </row>
    <row r="56" spans="1:28" x14ac:dyDescent="0.35">
      <c r="A56" s="116">
        <v>43</v>
      </c>
      <c r="B56" s="70">
        <v>43688</v>
      </c>
      <c r="C56" s="45">
        <v>359.53224966950427</v>
      </c>
      <c r="D56" s="45">
        <v>3.2023240444730683</v>
      </c>
      <c r="E56" s="4">
        <f t="shared" si="0"/>
        <v>6</v>
      </c>
      <c r="F56" s="4">
        <f t="shared" si="4"/>
        <v>0</v>
      </c>
      <c r="G56" s="5">
        <f t="shared" si="6"/>
        <v>24.840621208770724</v>
      </c>
      <c r="H56" s="5">
        <f t="shared" si="7"/>
        <v>24.840621208770724</v>
      </c>
      <c r="I56" s="19">
        <f t="shared" si="1"/>
        <v>0</v>
      </c>
      <c r="J56" s="5">
        <f t="shared" si="2"/>
        <v>0</v>
      </c>
      <c r="K56" s="5">
        <f t="shared" si="9"/>
        <v>0</v>
      </c>
      <c r="L56" s="5">
        <f t="shared" si="5"/>
        <v>21.638297164297654</v>
      </c>
      <c r="M56" s="7">
        <f t="shared" si="3"/>
        <v>0</v>
      </c>
      <c r="Y56" s="1"/>
      <c r="Z56" s="13"/>
      <c r="AB56" s="4"/>
    </row>
    <row r="57" spans="1:28" x14ac:dyDescent="0.35">
      <c r="A57" s="116">
        <v>44</v>
      </c>
      <c r="B57" s="70">
        <v>43689</v>
      </c>
      <c r="C57" s="45">
        <v>359.53224966950427</v>
      </c>
      <c r="D57" s="45">
        <v>2.7535287388689138</v>
      </c>
      <c r="E57" s="4">
        <f t="shared" si="0"/>
        <v>7</v>
      </c>
      <c r="F57" s="4">
        <f t="shared" si="4"/>
        <v>0</v>
      </c>
      <c r="G57" s="5">
        <f t="shared" si="6"/>
        <v>21.638297164297654</v>
      </c>
      <c r="H57" s="5">
        <f t="shared" si="7"/>
        <v>21.638297164297654</v>
      </c>
      <c r="I57" s="19">
        <f t="shared" si="1"/>
        <v>0</v>
      </c>
      <c r="J57" s="5">
        <f t="shared" si="2"/>
        <v>0</v>
      </c>
      <c r="K57" s="5">
        <f t="shared" si="9"/>
        <v>0</v>
      </c>
      <c r="L57" s="5">
        <f t="shared" si="5"/>
        <v>18.884768425428739</v>
      </c>
      <c r="M57" s="7">
        <f t="shared" si="3"/>
        <v>0</v>
      </c>
      <c r="Y57" s="1"/>
      <c r="Z57" s="13"/>
      <c r="AB57" s="4"/>
    </row>
    <row r="58" spans="1:28" x14ac:dyDescent="0.35">
      <c r="A58" s="116">
        <v>45</v>
      </c>
      <c r="B58" s="70">
        <v>43690</v>
      </c>
      <c r="C58" s="45">
        <v>359.53224966950427</v>
      </c>
      <c r="D58" s="45">
        <v>3.9884304203594581</v>
      </c>
      <c r="E58" s="4">
        <f t="shared" si="0"/>
        <v>1</v>
      </c>
      <c r="F58" s="4">
        <f t="shared" si="4"/>
        <v>1</v>
      </c>
      <c r="G58" s="5">
        <f t="shared" si="6"/>
        <v>18.884768425428739</v>
      </c>
      <c r="H58" s="5">
        <f t="shared" si="7"/>
        <v>18.884768425428739</v>
      </c>
      <c r="I58" s="19">
        <f t="shared" si="1"/>
        <v>1</v>
      </c>
      <c r="J58" s="5">
        <f t="shared" si="2"/>
        <v>28</v>
      </c>
      <c r="K58" s="5">
        <f t="shared" si="9"/>
        <v>0</v>
      </c>
      <c r="L58" s="5">
        <f t="shared" si="5"/>
        <v>14.89633800506928</v>
      </c>
      <c r="M58" s="7">
        <f t="shared" si="3"/>
        <v>0</v>
      </c>
      <c r="Y58" s="1"/>
      <c r="Z58" s="13"/>
      <c r="AB58" s="4"/>
    </row>
    <row r="59" spans="1:28" x14ac:dyDescent="0.35">
      <c r="A59" s="116">
        <v>46</v>
      </c>
      <c r="B59" s="70">
        <v>43691</v>
      </c>
      <c r="C59" s="45">
        <v>359.53224966950427</v>
      </c>
      <c r="D59" s="45">
        <v>3.3343775373501829</v>
      </c>
      <c r="E59" s="4">
        <f t="shared" si="0"/>
        <v>2</v>
      </c>
      <c r="F59" s="4">
        <f t="shared" si="4"/>
        <v>0</v>
      </c>
      <c r="G59" s="5">
        <f t="shared" si="6"/>
        <v>14.89633800506928</v>
      </c>
      <c r="H59" s="5">
        <f t="shared" si="7"/>
        <v>42.896338005069282</v>
      </c>
      <c r="I59" s="19">
        <f t="shared" si="1"/>
        <v>0</v>
      </c>
      <c r="J59" s="5">
        <f t="shared" si="2"/>
        <v>0</v>
      </c>
      <c r="K59" s="5">
        <f t="shared" si="9"/>
        <v>0</v>
      </c>
      <c r="L59" s="5">
        <f t="shared" si="5"/>
        <v>11.561960467719096</v>
      </c>
      <c r="M59" s="7">
        <f t="shared" si="3"/>
        <v>0</v>
      </c>
      <c r="Y59" s="1"/>
      <c r="Z59" s="13"/>
      <c r="AB59" s="4"/>
    </row>
    <row r="60" spans="1:28" x14ac:dyDescent="0.35">
      <c r="A60" s="116">
        <v>47</v>
      </c>
      <c r="B60" s="70">
        <v>43692</v>
      </c>
      <c r="C60" s="45">
        <v>359.53224966950427</v>
      </c>
      <c r="D60" s="45">
        <v>3.3762858926633861</v>
      </c>
      <c r="E60" s="4">
        <f t="shared" si="0"/>
        <v>3</v>
      </c>
      <c r="F60" s="4">
        <f t="shared" si="4"/>
        <v>0</v>
      </c>
      <c r="G60" s="5">
        <f t="shared" si="6"/>
        <v>11.561960467719096</v>
      </c>
      <c r="H60" s="5">
        <f t="shared" si="7"/>
        <v>39.561960467719096</v>
      </c>
      <c r="I60" s="19">
        <f t="shared" si="1"/>
        <v>0</v>
      </c>
      <c r="J60" s="5">
        <f t="shared" si="2"/>
        <v>0</v>
      </c>
      <c r="K60" s="5">
        <f t="shared" si="9"/>
        <v>0</v>
      </c>
      <c r="L60" s="5">
        <f t="shared" si="5"/>
        <v>8.1856745750557103</v>
      </c>
      <c r="M60" s="7">
        <f t="shared" si="3"/>
        <v>0</v>
      </c>
      <c r="Y60" s="1"/>
      <c r="Z60" s="13"/>
      <c r="AB60" s="4"/>
    </row>
    <row r="61" spans="1:28" x14ac:dyDescent="0.35">
      <c r="A61" s="116">
        <v>48</v>
      </c>
      <c r="B61" s="70">
        <v>43693</v>
      </c>
      <c r="C61" s="45">
        <v>359.53224966950427</v>
      </c>
      <c r="D61" s="45">
        <v>3.1298095841829547</v>
      </c>
      <c r="E61" s="4">
        <f t="shared" si="0"/>
        <v>4</v>
      </c>
      <c r="F61" s="4">
        <f t="shared" si="4"/>
        <v>0</v>
      </c>
      <c r="G61" s="5">
        <f t="shared" si="6"/>
        <v>8.1856745750557103</v>
      </c>
      <c r="H61" s="5">
        <f t="shared" si="7"/>
        <v>36.185674575055714</v>
      </c>
      <c r="I61" s="19">
        <f t="shared" si="1"/>
        <v>0</v>
      </c>
      <c r="J61" s="5">
        <f t="shared" si="2"/>
        <v>0</v>
      </c>
      <c r="K61" s="5">
        <f t="shared" si="9"/>
        <v>0</v>
      </c>
      <c r="L61" s="5">
        <f t="shared" si="5"/>
        <v>5.055864990872756</v>
      </c>
      <c r="M61" s="7">
        <f t="shared" si="3"/>
        <v>0</v>
      </c>
      <c r="Y61" s="1"/>
      <c r="Z61" s="13"/>
      <c r="AB61" s="4"/>
    </row>
    <row r="62" spans="1:28" x14ac:dyDescent="0.35">
      <c r="A62" s="116">
        <v>49</v>
      </c>
      <c r="B62" s="70">
        <v>43694</v>
      </c>
      <c r="C62" s="45">
        <v>359.53224966950427</v>
      </c>
      <c r="D62" s="45">
        <v>3.3078637893561451</v>
      </c>
      <c r="E62" s="4">
        <f t="shared" si="0"/>
        <v>5</v>
      </c>
      <c r="F62" s="4">
        <f t="shared" si="4"/>
        <v>1</v>
      </c>
      <c r="G62" s="5">
        <f t="shared" si="6"/>
        <v>5.055864990872756</v>
      </c>
      <c r="H62" s="5">
        <f t="shared" si="7"/>
        <v>33.055864990872756</v>
      </c>
      <c r="I62" s="19">
        <f t="shared" si="1"/>
        <v>0</v>
      </c>
      <c r="J62" s="5">
        <f t="shared" si="2"/>
        <v>0</v>
      </c>
      <c r="K62" s="5">
        <f t="shared" si="9"/>
        <v>28</v>
      </c>
      <c r="L62" s="5">
        <f t="shared" si="5"/>
        <v>29.748001201516612</v>
      </c>
      <c r="M62" s="7">
        <f t="shared" si="3"/>
        <v>0</v>
      </c>
      <c r="Y62" s="1"/>
      <c r="Z62" s="13"/>
      <c r="AB62" s="4"/>
    </row>
    <row r="63" spans="1:28" x14ac:dyDescent="0.35">
      <c r="A63" s="116">
        <v>50</v>
      </c>
      <c r="B63" s="70">
        <v>43695</v>
      </c>
      <c r="C63" s="45">
        <v>359.53224966950427</v>
      </c>
      <c r="D63" s="45">
        <v>3.3023903569856654</v>
      </c>
      <c r="E63" s="4">
        <f t="shared" si="0"/>
        <v>6</v>
      </c>
      <c r="F63" s="4">
        <f t="shared" si="4"/>
        <v>0</v>
      </c>
      <c r="G63" s="5">
        <f t="shared" si="6"/>
        <v>29.748001201516612</v>
      </c>
      <c r="H63" s="5">
        <f t="shared" si="7"/>
        <v>29.748001201516612</v>
      </c>
      <c r="I63" s="19">
        <f t="shared" si="1"/>
        <v>0</v>
      </c>
      <c r="J63" s="5">
        <f t="shared" si="2"/>
        <v>0</v>
      </c>
      <c r="K63" s="5">
        <f t="shared" si="9"/>
        <v>0</v>
      </c>
      <c r="L63" s="5">
        <f t="shared" si="5"/>
        <v>26.445610844530947</v>
      </c>
      <c r="M63" s="7">
        <f t="shared" si="3"/>
        <v>0</v>
      </c>
      <c r="Y63" s="1"/>
      <c r="Z63" s="13"/>
      <c r="AB63" s="4"/>
    </row>
    <row r="64" spans="1:28" x14ac:dyDescent="0.35">
      <c r="A64" s="116">
        <v>51</v>
      </c>
      <c r="B64" s="70">
        <v>43696</v>
      </c>
      <c r="C64" s="45">
        <v>359.53224966950427</v>
      </c>
      <c r="D64" s="45">
        <v>3.4760438915302965</v>
      </c>
      <c r="E64" s="4">
        <f t="shared" si="0"/>
        <v>7</v>
      </c>
      <c r="F64" s="4">
        <f t="shared" si="4"/>
        <v>0</v>
      </c>
      <c r="G64" s="5">
        <f t="shared" si="6"/>
        <v>26.445610844530947</v>
      </c>
      <c r="H64" s="5">
        <f t="shared" si="7"/>
        <v>26.445610844530947</v>
      </c>
      <c r="I64" s="19">
        <f t="shared" si="1"/>
        <v>0</v>
      </c>
      <c r="J64" s="5">
        <f t="shared" si="2"/>
        <v>0</v>
      </c>
      <c r="K64" s="5">
        <f t="shared" si="9"/>
        <v>0</v>
      </c>
      <c r="L64" s="5">
        <f t="shared" si="5"/>
        <v>22.969566953000651</v>
      </c>
      <c r="M64" s="7">
        <f t="shared" si="3"/>
        <v>0</v>
      </c>
      <c r="Y64" s="1"/>
      <c r="Z64" s="13"/>
      <c r="AB64" s="4"/>
    </row>
    <row r="65" spans="1:28" x14ac:dyDescent="0.35">
      <c r="A65" s="116">
        <v>52</v>
      </c>
      <c r="B65" s="70">
        <v>43697</v>
      </c>
      <c r="C65" s="45">
        <v>359.53224966950427</v>
      </c>
      <c r="D65" s="45">
        <v>3.036048889843447</v>
      </c>
      <c r="E65" s="4">
        <f t="shared" si="0"/>
        <v>1</v>
      </c>
      <c r="F65" s="4">
        <f t="shared" si="4"/>
        <v>1</v>
      </c>
      <c r="G65" s="5">
        <f t="shared" si="6"/>
        <v>22.969566953000651</v>
      </c>
      <c r="H65" s="5">
        <f t="shared" si="7"/>
        <v>22.969566953000651</v>
      </c>
      <c r="I65" s="19">
        <f t="shared" si="1"/>
        <v>0</v>
      </c>
      <c r="J65" s="5">
        <f t="shared" si="2"/>
        <v>0</v>
      </c>
      <c r="K65" s="5">
        <f t="shared" si="9"/>
        <v>0</v>
      </c>
      <c r="L65" s="5">
        <f t="shared" si="5"/>
        <v>19.933518063157205</v>
      </c>
      <c r="M65" s="7">
        <f t="shared" si="3"/>
        <v>0</v>
      </c>
      <c r="Y65" s="1"/>
      <c r="Z65" s="13"/>
      <c r="AB65" s="4"/>
    </row>
    <row r="66" spans="1:28" x14ac:dyDescent="0.35">
      <c r="A66" s="116">
        <v>53</v>
      </c>
      <c r="B66" s="70">
        <v>43698</v>
      </c>
      <c r="C66" s="45">
        <v>359.53224966950427</v>
      </c>
      <c r="D66" s="45">
        <v>3.0850889883598365</v>
      </c>
      <c r="E66" s="4">
        <f t="shared" si="0"/>
        <v>2</v>
      </c>
      <c r="F66" s="4">
        <f t="shared" si="4"/>
        <v>0</v>
      </c>
      <c r="G66" s="5">
        <f t="shared" si="6"/>
        <v>19.933518063157205</v>
      </c>
      <c r="H66" s="5">
        <f t="shared" si="7"/>
        <v>19.933518063157205</v>
      </c>
      <c r="I66" s="19">
        <f t="shared" si="1"/>
        <v>0</v>
      </c>
      <c r="J66" s="5">
        <f t="shared" si="2"/>
        <v>0</v>
      </c>
      <c r="K66" s="5">
        <f t="shared" si="9"/>
        <v>0</v>
      </c>
      <c r="L66" s="5">
        <f t="shared" si="5"/>
        <v>16.84842907479737</v>
      </c>
      <c r="M66" s="7">
        <f t="shared" si="3"/>
        <v>0</v>
      </c>
      <c r="Y66" s="1"/>
      <c r="Z66" s="13"/>
      <c r="AB66" s="4"/>
    </row>
    <row r="67" spans="1:28" x14ac:dyDescent="0.35">
      <c r="A67" s="116">
        <v>54</v>
      </c>
      <c r="B67" s="70">
        <v>43699</v>
      </c>
      <c r="C67" s="45">
        <v>359.53224966950427</v>
      </c>
      <c r="D67" s="45">
        <v>3.1005261629753735</v>
      </c>
      <c r="E67" s="4">
        <f t="shared" si="0"/>
        <v>3</v>
      </c>
      <c r="F67" s="4">
        <f t="shared" si="4"/>
        <v>0</v>
      </c>
      <c r="G67" s="5">
        <f t="shared" si="6"/>
        <v>16.84842907479737</v>
      </c>
      <c r="H67" s="5">
        <f t="shared" si="7"/>
        <v>16.84842907479737</v>
      </c>
      <c r="I67" s="19">
        <f t="shared" si="1"/>
        <v>0</v>
      </c>
      <c r="J67" s="5">
        <f t="shared" si="2"/>
        <v>0</v>
      </c>
      <c r="K67" s="5">
        <f t="shared" si="9"/>
        <v>0</v>
      </c>
      <c r="L67" s="5">
        <f t="shared" si="5"/>
        <v>13.747902911821996</v>
      </c>
      <c r="M67" s="7">
        <f t="shared" si="3"/>
        <v>0</v>
      </c>
      <c r="Y67" s="1"/>
      <c r="Z67" s="13"/>
      <c r="AB67" s="4"/>
    </row>
    <row r="68" spans="1:28" x14ac:dyDescent="0.35">
      <c r="A68" s="116">
        <v>55</v>
      </c>
      <c r="B68" s="70">
        <v>43700</v>
      </c>
      <c r="C68" s="45">
        <v>359.53224966950427</v>
      </c>
      <c r="D68" s="45">
        <v>3.5200109034772948</v>
      </c>
      <c r="E68" s="4">
        <f t="shared" si="0"/>
        <v>4</v>
      </c>
      <c r="F68" s="4">
        <f t="shared" si="4"/>
        <v>0</v>
      </c>
      <c r="G68" s="5">
        <f t="shared" si="6"/>
        <v>13.747902911821996</v>
      </c>
      <c r="H68" s="5">
        <f t="shared" si="7"/>
        <v>13.747902911821996</v>
      </c>
      <c r="I68" s="19">
        <f t="shared" si="1"/>
        <v>0</v>
      </c>
      <c r="J68" s="5">
        <f t="shared" si="2"/>
        <v>0</v>
      </c>
      <c r="K68" s="5">
        <f t="shared" si="9"/>
        <v>0</v>
      </c>
      <c r="L68" s="5">
        <f t="shared" si="5"/>
        <v>10.2278920083447</v>
      </c>
      <c r="M68" s="7">
        <f t="shared" si="3"/>
        <v>0</v>
      </c>
      <c r="Y68" s="1"/>
      <c r="Z68" s="13"/>
      <c r="AB68" s="4"/>
    </row>
    <row r="69" spans="1:28" x14ac:dyDescent="0.35">
      <c r="A69" s="116">
        <v>56</v>
      </c>
      <c r="B69" s="70">
        <v>43701</v>
      </c>
      <c r="C69" s="45">
        <v>359.53224966950427</v>
      </c>
      <c r="D69" s="45">
        <v>3.303685990369619</v>
      </c>
      <c r="E69" s="4">
        <f t="shared" si="0"/>
        <v>5</v>
      </c>
      <c r="F69" s="4">
        <f t="shared" si="4"/>
        <v>1</v>
      </c>
      <c r="G69" s="5">
        <f t="shared" si="6"/>
        <v>10.2278920083447</v>
      </c>
      <c r="H69" s="5">
        <f t="shared" si="7"/>
        <v>10.2278920083447</v>
      </c>
      <c r="I69" s="19">
        <f t="shared" si="1"/>
        <v>1</v>
      </c>
      <c r="J69" s="5">
        <f t="shared" si="2"/>
        <v>28</v>
      </c>
      <c r="K69" s="5">
        <f t="shared" si="9"/>
        <v>0</v>
      </c>
      <c r="L69" s="5">
        <f t="shared" si="5"/>
        <v>6.9242060179750808</v>
      </c>
      <c r="M69" s="7">
        <f t="shared" si="3"/>
        <v>0</v>
      </c>
      <c r="Y69" s="1"/>
      <c r="Z69" s="13"/>
      <c r="AB69" s="4"/>
    </row>
    <row r="70" spans="1:28" x14ac:dyDescent="0.35">
      <c r="A70" s="116">
        <v>57</v>
      </c>
      <c r="B70" s="70">
        <v>43702</v>
      </c>
      <c r="C70" s="45">
        <v>359.53224966950427</v>
      </c>
      <c r="D70" s="45">
        <v>3.3461264202961982</v>
      </c>
      <c r="E70" s="4">
        <f t="shared" si="0"/>
        <v>6</v>
      </c>
      <c r="F70" s="4">
        <f t="shared" si="4"/>
        <v>0</v>
      </c>
      <c r="G70" s="5">
        <f t="shared" si="6"/>
        <v>6.9242060179750808</v>
      </c>
      <c r="H70" s="5">
        <f t="shared" si="7"/>
        <v>34.924206017975081</v>
      </c>
      <c r="I70" s="19">
        <f t="shared" si="1"/>
        <v>0</v>
      </c>
      <c r="J70" s="5">
        <f t="shared" si="2"/>
        <v>0</v>
      </c>
      <c r="K70" s="5">
        <f t="shared" si="9"/>
        <v>0</v>
      </c>
      <c r="L70" s="5">
        <f t="shared" si="5"/>
        <v>3.5780795976788826</v>
      </c>
      <c r="M70" s="7">
        <f t="shared" si="3"/>
        <v>0</v>
      </c>
      <c r="Y70" s="1"/>
      <c r="Z70" s="13"/>
      <c r="AB70" s="4"/>
    </row>
    <row r="71" spans="1:28" x14ac:dyDescent="0.35">
      <c r="A71" s="116">
        <v>58</v>
      </c>
      <c r="B71" s="70">
        <v>43703</v>
      </c>
      <c r="C71" s="45">
        <v>359.53224966950427</v>
      </c>
      <c r="D71" s="45">
        <v>3.3359211699548319</v>
      </c>
      <c r="E71" s="4">
        <f t="shared" si="0"/>
        <v>7</v>
      </c>
      <c r="F71" s="4">
        <f t="shared" si="4"/>
        <v>0</v>
      </c>
      <c r="G71" s="5">
        <f t="shared" si="6"/>
        <v>3.5780795976788826</v>
      </c>
      <c r="H71" s="5">
        <f t="shared" si="7"/>
        <v>31.578079597678883</v>
      </c>
      <c r="I71" s="19">
        <f t="shared" si="1"/>
        <v>0</v>
      </c>
      <c r="J71" s="5">
        <f t="shared" si="2"/>
        <v>0</v>
      </c>
      <c r="K71" s="5">
        <f t="shared" si="9"/>
        <v>0</v>
      </c>
      <c r="L71" s="5">
        <f t="shared" si="5"/>
        <v>0.24215842772405072</v>
      </c>
      <c r="M71" s="7">
        <f t="shared" si="3"/>
        <v>0</v>
      </c>
      <c r="Y71" s="1"/>
      <c r="Z71" s="13"/>
      <c r="AB71" s="4"/>
    </row>
    <row r="72" spans="1:28" x14ac:dyDescent="0.35">
      <c r="A72" s="116">
        <v>59</v>
      </c>
      <c r="B72" s="70">
        <v>43704</v>
      </c>
      <c r="C72" s="45">
        <v>359.53224966950427</v>
      </c>
      <c r="D72" s="45">
        <v>3.1603530103692581</v>
      </c>
      <c r="E72" s="4">
        <f t="shared" si="0"/>
        <v>1</v>
      </c>
      <c r="F72" s="4">
        <f t="shared" si="4"/>
        <v>1</v>
      </c>
      <c r="G72" s="5">
        <f t="shared" si="6"/>
        <v>0.24215842772405072</v>
      </c>
      <c r="H72" s="5">
        <f t="shared" si="7"/>
        <v>28.24215842772405</v>
      </c>
      <c r="I72" s="19">
        <f t="shared" si="1"/>
        <v>0</v>
      </c>
      <c r="J72" s="5">
        <f t="shared" si="2"/>
        <v>0</v>
      </c>
      <c r="K72" s="5">
        <f t="shared" si="9"/>
        <v>28</v>
      </c>
      <c r="L72" s="5">
        <f t="shared" si="5"/>
        <v>25.081805417354794</v>
      </c>
      <c r="M72" s="7">
        <f t="shared" si="3"/>
        <v>0</v>
      </c>
      <c r="Y72" s="1"/>
      <c r="Z72" s="13"/>
      <c r="AB72" s="4"/>
    </row>
    <row r="73" spans="1:28" x14ac:dyDescent="0.35">
      <c r="A73" s="116">
        <v>60</v>
      </c>
      <c r="B73" s="70">
        <v>43705</v>
      </c>
      <c r="C73" s="45">
        <v>359.53224966950427</v>
      </c>
      <c r="D73" s="45">
        <v>3.8336660890516336</v>
      </c>
      <c r="E73" s="4">
        <f t="shared" si="0"/>
        <v>2</v>
      </c>
      <c r="F73" s="4">
        <f t="shared" si="4"/>
        <v>0</v>
      </c>
      <c r="G73" s="5">
        <f t="shared" si="6"/>
        <v>25.081805417354794</v>
      </c>
      <c r="H73" s="5">
        <f t="shared" si="7"/>
        <v>53.081805417354794</v>
      </c>
      <c r="I73" s="19">
        <f t="shared" si="1"/>
        <v>0</v>
      </c>
      <c r="J73" s="5">
        <f t="shared" si="2"/>
        <v>0</v>
      </c>
      <c r="K73" s="5">
        <f t="shared" si="9"/>
        <v>0</v>
      </c>
      <c r="L73" s="5">
        <f t="shared" si="5"/>
        <v>21.248139328303161</v>
      </c>
      <c r="M73" s="7">
        <f t="shared" si="3"/>
        <v>0</v>
      </c>
      <c r="Y73" s="1"/>
      <c r="Z73" s="13"/>
      <c r="AB73" s="4"/>
    </row>
    <row r="74" spans="1:28" x14ac:dyDescent="0.35">
      <c r="A74" s="116">
        <v>61</v>
      </c>
      <c r="B74" s="70">
        <v>43706</v>
      </c>
      <c r="C74" s="45">
        <v>359.53224966950427</v>
      </c>
      <c r="D74" s="45">
        <v>3.5989806589025428</v>
      </c>
      <c r="E74" s="4">
        <f t="shared" si="0"/>
        <v>3</v>
      </c>
      <c r="F74" s="4">
        <f t="shared" si="4"/>
        <v>0</v>
      </c>
      <c r="G74" s="5">
        <f t="shared" si="6"/>
        <v>21.248139328303161</v>
      </c>
      <c r="H74" s="5">
        <f t="shared" si="7"/>
        <v>21.248139328303161</v>
      </c>
      <c r="I74" s="19">
        <f t="shared" si="1"/>
        <v>0</v>
      </c>
      <c r="J74" s="5">
        <f t="shared" si="2"/>
        <v>0</v>
      </c>
      <c r="K74" s="5">
        <f t="shared" si="9"/>
        <v>0</v>
      </c>
      <c r="L74" s="5">
        <f t="shared" si="5"/>
        <v>17.649158669400617</v>
      </c>
      <c r="M74" s="7">
        <f t="shared" si="3"/>
        <v>0</v>
      </c>
      <c r="Y74" s="1"/>
      <c r="Z74" s="13"/>
      <c r="AB74" s="4"/>
    </row>
    <row r="75" spans="1:28" x14ac:dyDescent="0.35">
      <c r="A75" s="116">
        <v>62</v>
      </c>
      <c r="B75" s="70">
        <v>43707</v>
      </c>
      <c r="C75" s="45">
        <v>359.53224966950427</v>
      </c>
      <c r="D75" s="45">
        <v>3.2624890245067295</v>
      </c>
      <c r="E75" s="4">
        <f t="shared" si="0"/>
        <v>4</v>
      </c>
      <c r="F75" s="4">
        <f t="shared" si="4"/>
        <v>0</v>
      </c>
      <c r="G75" s="5">
        <f t="shared" si="6"/>
        <v>17.649158669400617</v>
      </c>
      <c r="H75" s="5">
        <f t="shared" si="7"/>
        <v>17.649158669400617</v>
      </c>
      <c r="I75" s="19">
        <f t="shared" si="1"/>
        <v>0</v>
      </c>
      <c r="J75" s="5">
        <f t="shared" si="2"/>
        <v>0</v>
      </c>
      <c r="K75" s="5">
        <f t="shared" si="9"/>
        <v>0</v>
      </c>
      <c r="L75" s="5">
        <f t="shared" si="5"/>
        <v>14.386669644893887</v>
      </c>
      <c r="M75" s="7">
        <f t="shared" si="3"/>
        <v>0</v>
      </c>
      <c r="Y75" s="1"/>
      <c r="Z75" s="13"/>
      <c r="AB75" s="4"/>
    </row>
    <row r="76" spans="1:28" x14ac:dyDescent="0.35">
      <c r="A76" s="116">
        <v>63</v>
      </c>
      <c r="B76" s="70">
        <v>43708</v>
      </c>
      <c r="C76" s="45">
        <v>372.80016921402841</v>
      </c>
      <c r="D76" s="45">
        <v>3.2092303859919724</v>
      </c>
      <c r="E76" s="4">
        <f t="shared" si="0"/>
        <v>5</v>
      </c>
      <c r="F76" s="4">
        <f t="shared" si="4"/>
        <v>1</v>
      </c>
      <c r="G76" s="5">
        <f t="shared" si="6"/>
        <v>14.386669644893887</v>
      </c>
      <c r="H76" s="5">
        <f t="shared" si="7"/>
        <v>14.386669644893887</v>
      </c>
      <c r="I76" s="19">
        <f t="shared" si="1"/>
        <v>1</v>
      </c>
      <c r="J76" s="5">
        <f t="shared" si="2"/>
        <v>28</v>
      </c>
      <c r="K76" s="5">
        <f t="shared" si="9"/>
        <v>0</v>
      </c>
      <c r="L76" s="5">
        <f t="shared" si="5"/>
        <v>11.177439258901915</v>
      </c>
      <c r="M76" s="7">
        <f t="shared" si="3"/>
        <v>0</v>
      </c>
      <c r="Y76" s="1"/>
      <c r="Z76" s="13"/>
      <c r="AB76" s="4"/>
    </row>
    <row r="77" spans="1:28" x14ac:dyDescent="0.35">
      <c r="A77" s="116">
        <v>64</v>
      </c>
      <c r="B77" s="70">
        <v>43709</v>
      </c>
      <c r="C77" s="45">
        <v>372.80016921402841</v>
      </c>
      <c r="D77" s="45">
        <v>3.0382678922110005</v>
      </c>
      <c r="E77" s="4">
        <f t="shared" si="0"/>
        <v>6</v>
      </c>
      <c r="F77" s="4">
        <f t="shared" si="4"/>
        <v>0</v>
      </c>
      <c r="G77" s="5">
        <f t="shared" si="6"/>
        <v>11.177439258901915</v>
      </c>
      <c r="H77" s="5">
        <f t="shared" si="7"/>
        <v>39.177439258901913</v>
      </c>
      <c r="I77" s="19">
        <f t="shared" si="1"/>
        <v>0</v>
      </c>
      <c r="J77" s="5">
        <f t="shared" si="2"/>
        <v>0</v>
      </c>
      <c r="K77" s="5">
        <f t="shared" si="9"/>
        <v>0</v>
      </c>
      <c r="L77" s="5">
        <f t="shared" si="5"/>
        <v>8.1391713666909133</v>
      </c>
      <c r="M77" s="7">
        <f t="shared" si="3"/>
        <v>0</v>
      </c>
      <c r="Y77" s="1"/>
      <c r="Z77" s="13"/>
      <c r="AB77" s="4"/>
    </row>
    <row r="78" spans="1:28" x14ac:dyDescent="0.35">
      <c r="A78" s="116">
        <v>65</v>
      </c>
      <c r="B78" s="70">
        <v>43710</v>
      </c>
      <c r="C78" s="45">
        <v>372.80016921402841</v>
      </c>
      <c r="D78" s="45">
        <v>3.5108681015580068</v>
      </c>
      <c r="E78" s="4">
        <f t="shared" ref="E78:E105" si="10">WEEKDAY(B78,2)</f>
        <v>7</v>
      </c>
      <c r="F78" s="4">
        <f t="shared" si="4"/>
        <v>0</v>
      </c>
      <c r="G78" s="5">
        <f t="shared" si="6"/>
        <v>8.1391713666909133</v>
      </c>
      <c r="H78" s="5">
        <f t="shared" si="7"/>
        <v>36.139171366690917</v>
      </c>
      <c r="I78" s="19">
        <f t="shared" ref="I78:I105" si="11">IF(AND(H78&lt;=$D$7,F78=1),1,0)</f>
        <v>0</v>
      </c>
      <c r="J78" s="5">
        <f t="shared" ref="J78:J105" si="12">IF(I78=1,CEILING(($E$7-H78)/$B$7,1)*$B$7,0)</f>
        <v>0</v>
      </c>
      <c r="K78" s="5">
        <f t="shared" si="9"/>
        <v>0</v>
      </c>
      <c r="L78" s="5">
        <f t="shared" si="5"/>
        <v>4.6283032651329066</v>
      </c>
      <c r="M78" s="7">
        <f t="shared" ref="M78:M105" si="13">IF(AND(L78&lt;0,D78&gt;0),ROUNDUP(L78/($B$11/$B$10),0)*(-1),0)</f>
        <v>0</v>
      </c>
      <c r="Y78" s="1"/>
      <c r="Z78" s="13"/>
      <c r="AB78" s="4"/>
    </row>
    <row r="79" spans="1:28" x14ac:dyDescent="0.35">
      <c r="A79" s="116">
        <v>66</v>
      </c>
      <c r="B79" s="70">
        <v>43711</v>
      </c>
      <c r="C79" s="45">
        <v>372.80016921402841</v>
      </c>
      <c r="D79" s="45">
        <v>3.4946945058932215</v>
      </c>
      <c r="E79" s="4">
        <f t="shared" si="10"/>
        <v>1</v>
      </c>
      <c r="F79" s="4">
        <f t="shared" ref="F79:F105" si="14">IF(OR(E79=1,E79=5),1,0)</f>
        <v>1</v>
      </c>
      <c r="G79" s="5">
        <f t="shared" si="6"/>
        <v>4.6283032651329066</v>
      </c>
      <c r="H79" s="5">
        <f t="shared" si="7"/>
        <v>32.628303265132907</v>
      </c>
      <c r="I79" s="19">
        <f t="shared" si="11"/>
        <v>0</v>
      </c>
      <c r="J79" s="5">
        <f t="shared" si="12"/>
        <v>0</v>
      </c>
      <c r="K79" s="5">
        <f t="shared" si="9"/>
        <v>28</v>
      </c>
      <c r="L79" s="5">
        <f t="shared" si="5"/>
        <v>29.133608759239685</v>
      </c>
      <c r="M79" s="7">
        <f t="shared" si="13"/>
        <v>0</v>
      </c>
      <c r="Y79" s="1"/>
      <c r="Z79" s="13"/>
      <c r="AB79" s="4"/>
    </row>
    <row r="80" spans="1:28" x14ac:dyDescent="0.35">
      <c r="A80" s="116">
        <v>67</v>
      </c>
      <c r="B80" s="70">
        <v>43712</v>
      </c>
      <c r="C80" s="45">
        <v>372.80016921402841</v>
      </c>
      <c r="D80" s="45">
        <v>3.4432242853118957</v>
      </c>
      <c r="E80" s="4">
        <f t="shared" si="10"/>
        <v>2</v>
      </c>
      <c r="F80" s="4">
        <f t="shared" si="14"/>
        <v>0</v>
      </c>
      <c r="G80" s="5">
        <f t="shared" si="6"/>
        <v>29.133608759239685</v>
      </c>
      <c r="H80" s="5">
        <f t="shared" si="7"/>
        <v>57.133608759239685</v>
      </c>
      <c r="I80" s="19">
        <f t="shared" si="11"/>
        <v>0</v>
      </c>
      <c r="J80" s="5">
        <f t="shared" si="12"/>
        <v>0</v>
      </c>
      <c r="K80" s="5">
        <f t="shared" ref="K80:K105" si="15">IF(F80=1,SUM(J75:J79),0)</f>
        <v>0</v>
      </c>
      <c r="L80" s="5">
        <f t="shared" ref="L80:L105" si="16">G80+K80-D80</f>
        <v>25.690384473927789</v>
      </c>
      <c r="M80" s="7">
        <f t="shared" si="13"/>
        <v>0</v>
      </c>
      <c r="Y80" s="1"/>
      <c r="Z80" s="13"/>
      <c r="AB80" s="4"/>
    </row>
    <row r="81" spans="1:28" x14ac:dyDescent="0.35">
      <c r="A81" s="116">
        <v>68</v>
      </c>
      <c r="B81" s="70">
        <v>43713</v>
      </c>
      <c r="C81" s="45">
        <v>372.80016921402841</v>
      </c>
      <c r="D81" s="45">
        <v>3.1199443965439491</v>
      </c>
      <c r="E81" s="4">
        <f t="shared" si="10"/>
        <v>3</v>
      </c>
      <c r="F81" s="4">
        <f t="shared" si="14"/>
        <v>0</v>
      </c>
      <c r="G81" s="5">
        <f t="shared" ref="G81:G105" si="17">L80</f>
        <v>25.690384473927789</v>
      </c>
      <c r="H81" s="5">
        <f t="shared" si="7"/>
        <v>25.690384473927789</v>
      </c>
      <c r="I81" s="19">
        <f t="shared" si="11"/>
        <v>0</v>
      </c>
      <c r="J81" s="5">
        <f t="shared" si="12"/>
        <v>0</v>
      </c>
      <c r="K81" s="5">
        <f t="shared" si="15"/>
        <v>0</v>
      </c>
      <c r="L81" s="5">
        <f t="shared" si="16"/>
        <v>22.570440077383839</v>
      </c>
      <c r="M81" s="7">
        <f t="shared" si="13"/>
        <v>0</v>
      </c>
      <c r="Y81" s="1"/>
      <c r="Z81" s="13"/>
      <c r="AB81" s="4"/>
    </row>
    <row r="82" spans="1:28" x14ac:dyDescent="0.35">
      <c r="A82" s="116">
        <v>69</v>
      </c>
      <c r="B82" s="70">
        <v>43714</v>
      </c>
      <c r="C82" s="45">
        <v>372.80016921402841</v>
      </c>
      <c r="D82" s="45">
        <v>3.7099113025214159</v>
      </c>
      <c r="E82" s="4">
        <f t="shared" si="10"/>
        <v>4</v>
      </c>
      <c r="F82" s="4">
        <f t="shared" si="14"/>
        <v>0</v>
      </c>
      <c r="G82" s="5">
        <f t="shared" si="17"/>
        <v>22.570440077383839</v>
      </c>
      <c r="H82" s="5">
        <f t="shared" ref="H82:H105" si="18">G82+SUM(J78:J81)</f>
        <v>22.570440077383839</v>
      </c>
      <c r="I82" s="19">
        <f t="shared" si="11"/>
        <v>0</v>
      </c>
      <c r="J82" s="5">
        <f t="shared" si="12"/>
        <v>0</v>
      </c>
      <c r="K82" s="5">
        <f t="shared" si="15"/>
        <v>0</v>
      </c>
      <c r="L82" s="5">
        <f t="shared" si="16"/>
        <v>18.860528774862424</v>
      </c>
      <c r="M82" s="7">
        <f t="shared" si="13"/>
        <v>0</v>
      </c>
      <c r="Y82" s="1"/>
      <c r="Z82" s="13"/>
      <c r="AB82" s="4"/>
    </row>
    <row r="83" spans="1:28" x14ac:dyDescent="0.35">
      <c r="A83" s="116">
        <v>70</v>
      </c>
      <c r="B83" s="70">
        <v>43715</v>
      </c>
      <c r="C83" s="45">
        <v>372.80016921402841</v>
      </c>
      <c r="D83" s="45">
        <v>3.4995225596726312</v>
      </c>
      <c r="E83" s="4">
        <f t="shared" si="10"/>
        <v>5</v>
      </c>
      <c r="F83" s="4">
        <f t="shared" si="14"/>
        <v>1</v>
      </c>
      <c r="G83" s="5">
        <f t="shared" si="17"/>
        <v>18.860528774862424</v>
      </c>
      <c r="H83" s="5">
        <f t="shared" si="18"/>
        <v>18.860528774862424</v>
      </c>
      <c r="I83" s="19">
        <f t="shared" si="11"/>
        <v>1</v>
      </c>
      <c r="J83" s="5">
        <f t="shared" si="12"/>
        <v>28</v>
      </c>
      <c r="K83" s="5">
        <f t="shared" si="15"/>
        <v>0</v>
      </c>
      <c r="L83" s="5">
        <f t="shared" si="16"/>
        <v>15.361006215189793</v>
      </c>
      <c r="M83" s="7">
        <f t="shared" si="13"/>
        <v>0</v>
      </c>
      <c r="Y83" s="1"/>
      <c r="Z83" s="13"/>
      <c r="AB83" s="4"/>
    </row>
    <row r="84" spans="1:28" x14ac:dyDescent="0.35">
      <c r="A84" s="116">
        <v>71</v>
      </c>
      <c r="B84" s="70">
        <v>43716</v>
      </c>
      <c r="C84" s="45">
        <v>372.80016921402841</v>
      </c>
      <c r="D84" s="45">
        <v>0</v>
      </c>
      <c r="E84" s="4">
        <f t="shared" si="10"/>
        <v>6</v>
      </c>
      <c r="F84" s="4">
        <f t="shared" si="14"/>
        <v>0</v>
      </c>
      <c r="G84" s="5">
        <f t="shared" si="17"/>
        <v>15.361006215189793</v>
      </c>
      <c r="H84" s="5">
        <f t="shared" si="18"/>
        <v>43.361006215189789</v>
      </c>
      <c r="I84" s="19">
        <f t="shared" si="11"/>
        <v>0</v>
      </c>
      <c r="J84" s="5">
        <f t="shared" si="12"/>
        <v>0</v>
      </c>
      <c r="K84" s="5">
        <f t="shared" si="15"/>
        <v>0</v>
      </c>
      <c r="L84" s="5">
        <f t="shared" si="16"/>
        <v>15.361006215189793</v>
      </c>
      <c r="M84" s="7">
        <f t="shared" si="13"/>
        <v>0</v>
      </c>
      <c r="Y84" s="1"/>
      <c r="Z84" s="13"/>
      <c r="AB84" s="4"/>
    </row>
    <row r="85" spans="1:28" x14ac:dyDescent="0.35">
      <c r="A85" s="116">
        <v>72</v>
      </c>
      <c r="B85" s="70">
        <v>43717</v>
      </c>
      <c r="C85" s="45">
        <v>372.80016921402841</v>
      </c>
      <c r="D85" s="45">
        <v>0</v>
      </c>
      <c r="E85" s="4">
        <f t="shared" si="10"/>
        <v>7</v>
      </c>
      <c r="F85" s="4">
        <f t="shared" si="14"/>
        <v>0</v>
      </c>
      <c r="G85" s="5">
        <f t="shared" si="17"/>
        <v>15.361006215189793</v>
      </c>
      <c r="H85" s="5">
        <f t="shared" si="18"/>
        <v>43.361006215189789</v>
      </c>
      <c r="I85" s="19">
        <f t="shared" si="11"/>
        <v>0</v>
      </c>
      <c r="J85" s="5">
        <f t="shared" si="12"/>
        <v>0</v>
      </c>
      <c r="K85" s="5">
        <f t="shared" si="15"/>
        <v>0</v>
      </c>
      <c r="L85" s="5">
        <f t="shared" si="16"/>
        <v>15.361006215189793</v>
      </c>
      <c r="M85" s="7">
        <f t="shared" si="13"/>
        <v>0</v>
      </c>
      <c r="Y85" s="1"/>
      <c r="Z85" s="13"/>
      <c r="AB85" s="4"/>
    </row>
    <row r="86" spans="1:28" x14ac:dyDescent="0.35">
      <c r="A86" s="116">
        <v>73</v>
      </c>
      <c r="B86" s="70">
        <v>43718</v>
      </c>
      <c r="C86" s="45">
        <v>372.80016921402841</v>
      </c>
      <c r="D86" s="45">
        <v>0</v>
      </c>
      <c r="E86" s="4">
        <f t="shared" si="10"/>
        <v>1</v>
      </c>
      <c r="F86" s="4">
        <f t="shared" si="14"/>
        <v>1</v>
      </c>
      <c r="G86" s="5">
        <f t="shared" si="17"/>
        <v>15.361006215189793</v>
      </c>
      <c r="H86" s="5">
        <f t="shared" si="18"/>
        <v>43.361006215189789</v>
      </c>
      <c r="I86" s="19">
        <f t="shared" si="11"/>
        <v>0</v>
      </c>
      <c r="J86" s="5">
        <f t="shared" si="12"/>
        <v>0</v>
      </c>
      <c r="K86" s="5">
        <f t="shared" si="15"/>
        <v>28</v>
      </c>
      <c r="L86" s="5">
        <f t="shared" si="16"/>
        <v>43.361006215189789</v>
      </c>
      <c r="M86" s="7">
        <f t="shared" si="13"/>
        <v>0</v>
      </c>
      <c r="Y86" s="1"/>
      <c r="Z86" s="13"/>
      <c r="AB86" s="4"/>
    </row>
    <row r="87" spans="1:28" x14ac:dyDescent="0.35">
      <c r="A87" s="116">
        <v>74</v>
      </c>
      <c r="B87" s="70">
        <v>43719</v>
      </c>
      <c r="C87" s="45">
        <v>372.80016921402841</v>
      </c>
      <c r="D87" s="45">
        <v>3.8516599078712814</v>
      </c>
      <c r="E87" s="4">
        <f t="shared" si="10"/>
        <v>2</v>
      </c>
      <c r="F87" s="4">
        <f t="shared" si="14"/>
        <v>0</v>
      </c>
      <c r="G87" s="5">
        <f t="shared" si="17"/>
        <v>43.361006215189789</v>
      </c>
      <c r="H87" s="5">
        <f t="shared" si="18"/>
        <v>71.361006215189789</v>
      </c>
      <c r="I87" s="19">
        <f t="shared" si="11"/>
        <v>0</v>
      </c>
      <c r="J87" s="5">
        <f t="shared" si="12"/>
        <v>0</v>
      </c>
      <c r="K87" s="5">
        <f t="shared" si="15"/>
        <v>0</v>
      </c>
      <c r="L87" s="5">
        <f t="shared" si="16"/>
        <v>39.509346307318509</v>
      </c>
      <c r="M87" s="7">
        <f t="shared" si="13"/>
        <v>0</v>
      </c>
      <c r="Y87" s="1"/>
      <c r="Z87" s="13"/>
      <c r="AB87" s="4"/>
    </row>
    <row r="88" spans="1:28" x14ac:dyDescent="0.35">
      <c r="A88" s="116">
        <v>75</v>
      </c>
      <c r="B88" s="70">
        <v>43720</v>
      </c>
      <c r="C88" s="45">
        <v>372.80016921402841</v>
      </c>
      <c r="D88" s="45">
        <v>3.5720920629275104</v>
      </c>
      <c r="E88" s="4">
        <f t="shared" si="10"/>
        <v>3</v>
      </c>
      <c r="F88" s="4">
        <f t="shared" si="14"/>
        <v>0</v>
      </c>
      <c r="G88" s="5">
        <f t="shared" si="17"/>
        <v>39.509346307318509</v>
      </c>
      <c r="H88" s="5">
        <f t="shared" si="18"/>
        <v>39.509346307318509</v>
      </c>
      <c r="I88" s="19">
        <f t="shared" si="11"/>
        <v>0</v>
      </c>
      <c r="J88" s="5">
        <f t="shared" si="12"/>
        <v>0</v>
      </c>
      <c r="K88" s="5">
        <f t="shared" si="15"/>
        <v>0</v>
      </c>
      <c r="L88" s="5">
        <f t="shared" si="16"/>
        <v>35.937254244390999</v>
      </c>
      <c r="M88" s="7">
        <f t="shared" si="13"/>
        <v>0</v>
      </c>
      <c r="Y88" s="1"/>
      <c r="Z88" s="13"/>
      <c r="AB88" s="4"/>
    </row>
    <row r="89" spans="1:28" x14ac:dyDescent="0.35">
      <c r="A89" s="116">
        <v>76</v>
      </c>
      <c r="B89" s="70">
        <v>43721</v>
      </c>
      <c r="C89" s="45">
        <v>372.80016921402841</v>
      </c>
      <c r="D89" s="45">
        <v>3.4283097564693996</v>
      </c>
      <c r="E89" s="4">
        <f t="shared" si="10"/>
        <v>4</v>
      </c>
      <c r="F89" s="4">
        <f t="shared" si="14"/>
        <v>0</v>
      </c>
      <c r="G89" s="5">
        <f t="shared" si="17"/>
        <v>35.937254244390999</v>
      </c>
      <c r="H89" s="5">
        <f t="shared" si="18"/>
        <v>35.937254244390999</v>
      </c>
      <c r="I89" s="19">
        <f t="shared" si="11"/>
        <v>0</v>
      </c>
      <c r="J89" s="5">
        <f t="shared" si="12"/>
        <v>0</v>
      </c>
      <c r="K89" s="5">
        <f t="shared" si="15"/>
        <v>0</v>
      </c>
      <c r="L89" s="5">
        <f t="shared" si="16"/>
        <v>32.508944487921596</v>
      </c>
      <c r="M89" s="7">
        <f t="shared" si="13"/>
        <v>0</v>
      </c>
      <c r="Y89" s="1"/>
      <c r="Z89" s="13"/>
      <c r="AB89" s="4"/>
    </row>
    <row r="90" spans="1:28" x14ac:dyDescent="0.35">
      <c r="A90" s="116">
        <v>77</v>
      </c>
      <c r="B90" s="70">
        <v>43722</v>
      </c>
      <c r="C90" s="45">
        <v>372.80016921402841</v>
      </c>
      <c r="D90" s="45">
        <v>3.4096171370830999</v>
      </c>
      <c r="E90" s="4">
        <f t="shared" si="10"/>
        <v>5</v>
      </c>
      <c r="F90" s="4">
        <f t="shared" si="14"/>
        <v>1</v>
      </c>
      <c r="G90" s="5">
        <f t="shared" si="17"/>
        <v>32.508944487921596</v>
      </c>
      <c r="H90" s="5">
        <f t="shared" si="18"/>
        <v>32.508944487921596</v>
      </c>
      <c r="I90" s="19">
        <f t="shared" si="11"/>
        <v>0</v>
      </c>
      <c r="J90" s="5">
        <f t="shared" si="12"/>
        <v>0</v>
      </c>
      <c r="K90" s="5">
        <f t="shared" si="15"/>
        <v>0</v>
      </c>
      <c r="L90" s="5">
        <f t="shared" si="16"/>
        <v>29.099327350838497</v>
      </c>
      <c r="M90" s="7">
        <f t="shared" si="13"/>
        <v>0</v>
      </c>
      <c r="Y90" s="1"/>
      <c r="Z90" s="13"/>
      <c r="AB90" s="4"/>
    </row>
    <row r="91" spans="1:28" x14ac:dyDescent="0.35">
      <c r="A91" s="116">
        <v>78</v>
      </c>
      <c r="B91" s="70">
        <v>43723</v>
      </c>
      <c r="C91" s="45">
        <v>372.80016921402841</v>
      </c>
      <c r="D91" s="45">
        <v>3.2577064473866431</v>
      </c>
      <c r="E91" s="4">
        <f t="shared" si="10"/>
        <v>6</v>
      </c>
      <c r="F91" s="4">
        <f t="shared" si="14"/>
        <v>0</v>
      </c>
      <c r="G91" s="5">
        <f t="shared" si="17"/>
        <v>29.099327350838497</v>
      </c>
      <c r="H91" s="5">
        <f t="shared" si="18"/>
        <v>29.099327350838497</v>
      </c>
      <c r="I91" s="19">
        <f t="shared" si="11"/>
        <v>0</v>
      </c>
      <c r="J91" s="5">
        <f t="shared" si="12"/>
        <v>0</v>
      </c>
      <c r="K91" s="5">
        <f t="shared" si="15"/>
        <v>0</v>
      </c>
      <c r="L91" s="5">
        <f t="shared" si="16"/>
        <v>25.841620903451854</v>
      </c>
      <c r="M91" s="7">
        <f t="shared" si="13"/>
        <v>0</v>
      </c>
      <c r="Y91" s="1"/>
      <c r="Z91" s="13"/>
      <c r="AB91" s="4"/>
    </row>
    <row r="92" spans="1:28" x14ac:dyDescent="0.35">
      <c r="A92" s="116">
        <v>79</v>
      </c>
      <c r="B92" s="70">
        <v>43724</v>
      </c>
      <c r="C92" s="45">
        <v>372.80016921402841</v>
      </c>
      <c r="D92" s="45">
        <v>3.1974770333933957</v>
      </c>
      <c r="E92" s="4">
        <f t="shared" si="10"/>
        <v>7</v>
      </c>
      <c r="F92" s="4">
        <f t="shared" si="14"/>
        <v>0</v>
      </c>
      <c r="G92" s="5">
        <f t="shared" si="17"/>
        <v>25.841620903451854</v>
      </c>
      <c r="H92" s="5">
        <f t="shared" si="18"/>
        <v>25.841620903451854</v>
      </c>
      <c r="I92" s="19">
        <f t="shared" si="11"/>
        <v>0</v>
      </c>
      <c r="J92" s="5">
        <f t="shared" si="12"/>
        <v>0</v>
      </c>
      <c r="K92" s="5">
        <f t="shared" si="15"/>
        <v>0</v>
      </c>
      <c r="L92" s="5">
        <f t="shared" si="16"/>
        <v>22.644143870058457</v>
      </c>
      <c r="M92" s="7">
        <f t="shared" si="13"/>
        <v>0</v>
      </c>
      <c r="Y92" s="1"/>
      <c r="Z92" s="13"/>
      <c r="AB92" s="4"/>
    </row>
    <row r="93" spans="1:28" x14ac:dyDescent="0.35">
      <c r="A93" s="116">
        <v>80</v>
      </c>
      <c r="B93" s="70">
        <v>43725</v>
      </c>
      <c r="C93" s="45">
        <v>372.80016921402841</v>
      </c>
      <c r="D93" s="45">
        <v>3.4593325672608493</v>
      </c>
      <c r="E93" s="4">
        <f t="shared" si="10"/>
        <v>1</v>
      </c>
      <c r="F93" s="4">
        <f t="shared" si="14"/>
        <v>1</v>
      </c>
      <c r="G93" s="5">
        <f t="shared" si="17"/>
        <v>22.644143870058457</v>
      </c>
      <c r="H93" s="5">
        <f t="shared" si="18"/>
        <v>22.644143870058457</v>
      </c>
      <c r="I93" s="19">
        <f t="shared" si="11"/>
        <v>0</v>
      </c>
      <c r="J93" s="5">
        <f t="shared" si="12"/>
        <v>0</v>
      </c>
      <c r="K93" s="5">
        <f t="shared" si="15"/>
        <v>0</v>
      </c>
      <c r="L93" s="5">
        <f t="shared" si="16"/>
        <v>19.184811302797609</v>
      </c>
      <c r="M93" s="7">
        <f t="shared" si="13"/>
        <v>0</v>
      </c>
      <c r="Y93" s="1"/>
      <c r="Z93" s="13"/>
      <c r="AB93" s="4"/>
    </row>
    <row r="94" spans="1:28" x14ac:dyDescent="0.35">
      <c r="A94" s="116">
        <v>81</v>
      </c>
      <c r="B94" s="70">
        <v>43726</v>
      </c>
      <c r="C94" s="45">
        <v>372.80016921402841</v>
      </c>
      <c r="D94" s="45">
        <v>0</v>
      </c>
      <c r="E94" s="4">
        <f t="shared" si="10"/>
        <v>2</v>
      </c>
      <c r="F94" s="4">
        <f t="shared" si="14"/>
        <v>0</v>
      </c>
      <c r="G94" s="5">
        <f t="shared" si="17"/>
        <v>19.184811302797609</v>
      </c>
      <c r="H94" s="5">
        <f t="shared" si="18"/>
        <v>19.184811302797609</v>
      </c>
      <c r="I94" s="19">
        <f t="shared" si="11"/>
        <v>0</v>
      </c>
      <c r="J94" s="5">
        <f t="shared" si="12"/>
        <v>0</v>
      </c>
      <c r="K94" s="5">
        <f t="shared" si="15"/>
        <v>0</v>
      </c>
      <c r="L94" s="5">
        <f t="shared" si="16"/>
        <v>19.184811302797609</v>
      </c>
      <c r="M94" s="7">
        <f t="shared" si="13"/>
        <v>0</v>
      </c>
      <c r="Y94" s="1"/>
      <c r="Z94" s="13"/>
      <c r="AB94" s="4"/>
    </row>
    <row r="95" spans="1:28" x14ac:dyDescent="0.35">
      <c r="A95" s="116">
        <v>82</v>
      </c>
      <c r="B95" s="70">
        <v>43727</v>
      </c>
      <c r="C95" s="45">
        <v>372.80016921402841</v>
      </c>
      <c r="D95" s="45">
        <v>3.8944003433290635</v>
      </c>
      <c r="E95" s="4">
        <f t="shared" si="10"/>
        <v>3</v>
      </c>
      <c r="F95" s="4">
        <f t="shared" si="14"/>
        <v>0</v>
      </c>
      <c r="G95" s="5">
        <f t="shared" si="17"/>
        <v>19.184811302797609</v>
      </c>
      <c r="H95" s="5">
        <f t="shared" si="18"/>
        <v>19.184811302797609</v>
      </c>
      <c r="I95" s="19">
        <f t="shared" si="11"/>
        <v>0</v>
      </c>
      <c r="J95" s="5">
        <f t="shared" si="12"/>
        <v>0</v>
      </c>
      <c r="K95" s="5">
        <f t="shared" si="15"/>
        <v>0</v>
      </c>
      <c r="L95" s="5">
        <f t="shared" si="16"/>
        <v>15.290410959468545</v>
      </c>
      <c r="M95" s="7">
        <f t="shared" si="13"/>
        <v>0</v>
      </c>
      <c r="Y95" s="1"/>
      <c r="Z95" s="13"/>
      <c r="AB95" s="4"/>
    </row>
    <row r="96" spans="1:28" x14ac:dyDescent="0.35">
      <c r="A96" s="116">
        <v>83</v>
      </c>
      <c r="B96" s="70">
        <v>43728</v>
      </c>
      <c r="C96" s="45">
        <v>372.80016921402841</v>
      </c>
      <c r="D96" s="45">
        <v>3.1822299232872266</v>
      </c>
      <c r="E96" s="4">
        <f t="shared" si="10"/>
        <v>4</v>
      </c>
      <c r="F96" s="4">
        <f t="shared" si="14"/>
        <v>0</v>
      </c>
      <c r="G96" s="5">
        <f t="shared" si="17"/>
        <v>15.290410959468545</v>
      </c>
      <c r="H96" s="5">
        <f t="shared" si="18"/>
        <v>15.290410959468545</v>
      </c>
      <c r="I96" s="19">
        <f t="shared" si="11"/>
        <v>0</v>
      </c>
      <c r="J96" s="5">
        <f t="shared" si="12"/>
        <v>0</v>
      </c>
      <c r="K96" s="5">
        <f t="shared" si="15"/>
        <v>0</v>
      </c>
      <c r="L96" s="5">
        <f t="shared" si="16"/>
        <v>12.108181036181318</v>
      </c>
      <c r="M96" s="7">
        <f t="shared" si="13"/>
        <v>0</v>
      </c>
      <c r="Y96" s="1"/>
      <c r="Z96" s="13"/>
      <c r="AB96" s="4"/>
    </row>
    <row r="97" spans="1:28" x14ac:dyDescent="0.35">
      <c r="A97" s="116">
        <v>84</v>
      </c>
      <c r="B97" s="70">
        <v>43729</v>
      </c>
      <c r="C97" s="45">
        <v>372.80016921402841</v>
      </c>
      <c r="D97" s="45">
        <v>2.9205189509153513</v>
      </c>
      <c r="E97" s="4">
        <f t="shared" si="10"/>
        <v>5</v>
      </c>
      <c r="F97" s="4">
        <f t="shared" si="14"/>
        <v>1</v>
      </c>
      <c r="G97" s="5">
        <f t="shared" si="17"/>
        <v>12.108181036181318</v>
      </c>
      <c r="H97" s="5">
        <f t="shared" si="18"/>
        <v>12.108181036181318</v>
      </c>
      <c r="I97" s="19">
        <f t="shared" si="11"/>
        <v>1</v>
      </c>
      <c r="J97" s="5">
        <f t="shared" si="12"/>
        <v>28</v>
      </c>
      <c r="K97" s="5">
        <f t="shared" si="15"/>
        <v>0</v>
      </c>
      <c r="L97" s="5">
        <f t="shared" si="16"/>
        <v>9.1876620852659663</v>
      </c>
      <c r="M97" s="7">
        <f t="shared" si="13"/>
        <v>0</v>
      </c>
      <c r="Y97" s="1"/>
      <c r="Z97" s="13"/>
      <c r="AB97" s="4"/>
    </row>
    <row r="98" spans="1:28" x14ac:dyDescent="0.35">
      <c r="A98" s="116">
        <v>85</v>
      </c>
      <c r="B98" s="70">
        <v>43730</v>
      </c>
      <c r="C98" s="45">
        <v>372.80016921402841</v>
      </c>
      <c r="D98" s="45">
        <v>0.78086853269571754</v>
      </c>
      <c r="E98" s="4">
        <f t="shared" si="10"/>
        <v>6</v>
      </c>
      <c r="F98" s="4">
        <f t="shared" si="14"/>
        <v>0</v>
      </c>
      <c r="G98" s="5">
        <f t="shared" si="17"/>
        <v>9.1876620852659663</v>
      </c>
      <c r="H98" s="5">
        <f t="shared" si="18"/>
        <v>37.18766208526597</v>
      </c>
      <c r="I98" s="19">
        <f t="shared" si="11"/>
        <v>0</v>
      </c>
      <c r="J98" s="5">
        <f t="shared" si="12"/>
        <v>0</v>
      </c>
      <c r="K98" s="5">
        <f t="shared" si="15"/>
        <v>0</v>
      </c>
      <c r="L98" s="5">
        <f t="shared" si="16"/>
        <v>8.4067935525702495</v>
      </c>
      <c r="M98" s="7">
        <f t="shared" si="13"/>
        <v>0</v>
      </c>
      <c r="Y98" s="1"/>
      <c r="Z98" s="13"/>
      <c r="AB98" s="4"/>
    </row>
    <row r="99" spans="1:28" x14ac:dyDescent="0.35">
      <c r="A99" s="116">
        <v>86</v>
      </c>
      <c r="B99" s="70">
        <v>43731</v>
      </c>
      <c r="C99" s="45">
        <v>372.80016921402841</v>
      </c>
      <c r="D99" s="45">
        <v>3.9361607113260604</v>
      </c>
      <c r="E99" s="4">
        <f t="shared" si="10"/>
        <v>7</v>
      </c>
      <c r="F99" s="4">
        <f t="shared" si="14"/>
        <v>0</v>
      </c>
      <c r="G99" s="5">
        <f t="shared" si="17"/>
        <v>8.4067935525702495</v>
      </c>
      <c r="H99" s="5">
        <f t="shared" si="18"/>
        <v>36.40679355257025</v>
      </c>
      <c r="I99" s="19">
        <f t="shared" si="11"/>
        <v>0</v>
      </c>
      <c r="J99" s="5">
        <f t="shared" si="12"/>
        <v>0</v>
      </c>
      <c r="K99" s="5">
        <f t="shared" si="15"/>
        <v>0</v>
      </c>
      <c r="L99" s="5">
        <f t="shared" si="16"/>
        <v>4.4706328412441891</v>
      </c>
      <c r="M99" s="7">
        <f t="shared" si="13"/>
        <v>0</v>
      </c>
      <c r="Y99" s="1"/>
      <c r="Z99" s="13"/>
      <c r="AB99" s="4"/>
    </row>
    <row r="100" spans="1:28" x14ac:dyDescent="0.35">
      <c r="A100" s="116">
        <v>87</v>
      </c>
      <c r="B100" s="70">
        <v>43732</v>
      </c>
      <c r="C100" s="45">
        <v>372.80016921402841</v>
      </c>
      <c r="D100" s="45">
        <v>3.135774837860057</v>
      </c>
      <c r="E100" s="4">
        <f t="shared" si="10"/>
        <v>1</v>
      </c>
      <c r="F100" s="4">
        <f t="shared" si="14"/>
        <v>1</v>
      </c>
      <c r="G100" s="5">
        <f t="shared" si="17"/>
        <v>4.4706328412441891</v>
      </c>
      <c r="H100" s="5">
        <f t="shared" si="18"/>
        <v>32.470632841244189</v>
      </c>
      <c r="I100" s="19">
        <f t="shared" si="11"/>
        <v>0</v>
      </c>
      <c r="J100" s="5">
        <f t="shared" si="12"/>
        <v>0</v>
      </c>
      <c r="K100" s="5">
        <f t="shared" si="15"/>
        <v>28</v>
      </c>
      <c r="L100" s="5">
        <f t="shared" si="16"/>
        <v>29.334858003384131</v>
      </c>
      <c r="M100" s="7">
        <f t="shared" si="13"/>
        <v>0</v>
      </c>
      <c r="Y100" s="1"/>
      <c r="Z100" s="13"/>
      <c r="AB100" s="4"/>
    </row>
    <row r="101" spans="1:28" x14ac:dyDescent="0.35">
      <c r="A101" s="116">
        <v>88</v>
      </c>
      <c r="B101" s="70">
        <v>43733</v>
      </c>
      <c r="C101" s="45">
        <v>372.80016921402841</v>
      </c>
      <c r="D101" s="45">
        <v>0</v>
      </c>
      <c r="E101" s="4">
        <f t="shared" si="10"/>
        <v>2</v>
      </c>
      <c r="F101" s="4">
        <f t="shared" si="14"/>
        <v>0</v>
      </c>
      <c r="G101" s="5">
        <f t="shared" si="17"/>
        <v>29.334858003384131</v>
      </c>
      <c r="H101" s="5">
        <f t="shared" si="18"/>
        <v>57.334858003384127</v>
      </c>
      <c r="I101" s="19">
        <f t="shared" si="11"/>
        <v>0</v>
      </c>
      <c r="J101" s="5">
        <f t="shared" si="12"/>
        <v>0</v>
      </c>
      <c r="K101" s="5">
        <f t="shared" si="15"/>
        <v>0</v>
      </c>
      <c r="L101" s="5">
        <f t="shared" si="16"/>
        <v>29.334858003384131</v>
      </c>
      <c r="M101" s="7">
        <f t="shared" si="13"/>
        <v>0</v>
      </c>
      <c r="Y101" s="1"/>
      <c r="Z101" s="13"/>
      <c r="AB101" s="4"/>
    </row>
    <row r="102" spans="1:28" x14ac:dyDescent="0.35">
      <c r="A102" s="116">
        <v>89</v>
      </c>
      <c r="B102" s="70">
        <v>43734</v>
      </c>
      <c r="C102" s="45">
        <v>372.80016921402841</v>
      </c>
      <c r="D102" s="45">
        <v>3.6981225948570842</v>
      </c>
      <c r="E102" s="4">
        <f t="shared" si="10"/>
        <v>3</v>
      </c>
      <c r="F102" s="4">
        <f t="shared" si="14"/>
        <v>0</v>
      </c>
      <c r="G102" s="5">
        <f t="shared" si="17"/>
        <v>29.334858003384131</v>
      </c>
      <c r="H102" s="5">
        <f t="shared" si="18"/>
        <v>29.334858003384131</v>
      </c>
      <c r="I102" s="19">
        <f t="shared" si="11"/>
        <v>0</v>
      </c>
      <c r="J102" s="5">
        <f t="shared" si="12"/>
        <v>0</v>
      </c>
      <c r="K102" s="5">
        <f t="shared" si="15"/>
        <v>0</v>
      </c>
      <c r="L102" s="5">
        <f t="shared" si="16"/>
        <v>25.636735408527045</v>
      </c>
      <c r="M102" s="7">
        <f t="shared" si="13"/>
        <v>0</v>
      </c>
      <c r="Y102" s="1"/>
      <c r="Z102" s="13"/>
      <c r="AB102" s="4"/>
    </row>
    <row r="103" spans="1:28" x14ac:dyDescent="0.35">
      <c r="A103" s="116">
        <v>90</v>
      </c>
      <c r="B103" s="70">
        <v>43735</v>
      </c>
      <c r="C103" s="45">
        <v>372.80016921402841</v>
      </c>
      <c r="D103" s="45">
        <v>3.6426155402469305</v>
      </c>
      <c r="E103" s="4">
        <f>WEEKDAY(B105,2)</f>
        <v>6</v>
      </c>
      <c r="F103" s="4">
        <f t="shared" si="14"/>
        <v>0</v>
      </c>
      <c r="G103" s="5">
        <f t="shared" si="17"/>
        <v>25.636735408527045</v>
      </c>
      <c r="H103" s="5">
        <f t="shared" si="18"/>
        <v>25.636735408527045</v>
      </c>
      <c r="I103" s="19">
        <f t="shared" si="11"/>
        <v>0</v>
      </c>
      <c r="J103" s="5">
        <f t="shared" si="12"/>
        <v>0</v>
      </c>
      <c r="K103" s="5">
        <f t="shared" si="15"/>
        <v>0</v>
      </c>
      <c r="L103" s="5">
        <f t="shared" si="16"/>
        <v>21.994119868280116</v>
      </c>
      <c r="M103" s="7">
        <f t="shared" si="13"/>
        <v>0</v>
      </c>
      <c r="Y103" s="1"/>
      <c r="Z103" s="13"/>
      <c r="AB103" s="4"/>
    </row>
    <row r="104" spans="1:28" x14ac:dyDescent="0.35">
      <c r="A104" s="116">
        <v>91</v>
      </c>
      <c r="B104" s="70">
        <v>43736</v>
      </c>
      <c r="C104" s="45">
        <v>372.80016921402841</v>
      </c>
      <c r="D104" s="45">
        <v>3.4293956949823312</v>
      </c>
      <c r="E104" s="4">
        <f t="shared" si="10"/>
        <v>5</v>
      </c>
      <c r="F104" s="4">
        <f t="shared" si="14"/>
        <v>1</v>
      </c>
      <c r="G104" s="5">
        <f t="shared" si="17"/>
        <v>21.994119868280116</v>
      </c>
      <c r="H104" s="5">
        <f t="shared" si="18"/>
        <v>21.994119868280116</v>
      </c>
      <c r="I104" s="19">
        <f t="shared" si="11"/>
        <v>1</v>
      </c>
      <c r="J104" s="5">
        <f t="shared" si="12"/>
        <v>28</v>
      </c>
      <c r="K104" s="5">
        <f t="shared" si="15"/>
        <v>0</v>
      </c>
      <c r="L104" s="5">
        <f t="shared" si="16"/>
        <v>18.564724173297783</v>
      </c>
      <c r="M104" s="7">
        <f t="shared" si="13"/>
        <v>0</v>
      </c>
    </row>
    <row r="105" spans="1:28" x14ac:dyDescent="0.35">
      <c r="A105" s="116">
        <v>92</v>
      </c>
      <c r="B105" s="70">
        <v>43737</v>
      </c>
      <c r="C105" s="45">
        <v>372.80016921402841</v>
      </c>
      <c r="D105" s="45">
        <v>0</v>
      </c>
      <c r="E105" s="4">
        <f t="shared" si="10"/>
        <v>6</v>
      </c>
      <c r="F105" s="4">
        <f t="shared" si="14"/>
        <v>0</v>
      </c>
      <c r="G105" s="5">
        <f t="shared" si="17"/>
        <v>18.564724173297783</v>
      </c>
      <c r="H105" s="5">
        <f t="shared" si="18"/>
        <v>46.564724173297783</v>
      </c>
      <c r="I105" s="19">
        <f t="shared" si="11"/>
        <v>0</v>
      </c>
      <c r="J105" s="5">
        <f t="shared" si="12"/>
        <v>0</v>
      </c>
      <c r="K105" s="5">
        <f t="shared" si="15"/>
        <v>0</v>
      </c>
      <c r="L105" s="5">
        <f t="shared" si="16"/>
        <v>18.564724173297783</v>
      </c>
      <c r="M105" s="7">
        <f t="shared" si="13"/>
        <v>0</v>
      </c>
    </row>
    <row r="106" spans="1:28" x14ac:dyDescent="0.35">
      <c r="B106" s="20"/>
      <c r="C106" s="18"/>
      <c r="D106" s="1"/>
      <c r="F106" s="18"/>
      <c r="H106" s="20"/>
      <c r="I106" s="18"/>
      <c r="J106" s="25"/>
      <c r="K106" s="18"/>
      <c r="L106" s="1"/>
    </row>
  </sheetData>
  <mergeCells count="8">
    <mergeCell ref="D9:F9"/>
    <mergeCell ref="K10:K11"/>
    <mergeCell ref="C12:D12"/>
    <mergeCell ref="A1:D1"/>
    <mergeCell ref="A5:B5"/>
    <mergeCell ref="D5:F5"/>
    <mergeCell ref="H5:J5"/>
    <mergeCell ref="K5:L5"/>
  </mergeCells>
  <pageMargins left="0.75" right="0.75" top="1" bottom="1" header="0.5" footer="0.5"/>
  <pageSetup scale="2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0F05-53C7-4B33-8767-C5471E79A67E}">
  <sheetPr codeName="Sheet4">
    <pageSetUpPr fitToPage="1"/>
  </sheetPr>
  <dimension ref="A1:AB106"/>
  <sheetViews>
    <sheetView showGridLines="0" topLeftCell="A5" zoomScale="75" zoomScaleNormal="75" workbookViewId="0">
      <selection activeCell="C14" sqref="C14:C105"/>
    </sheetView>
  </sheetViews>
  <sheetFormatPr defaultColWidth="10.69140625" defaultRowHeight="15.5" x14ac:dyDescent="0.35"/>
  <cols>
    <col min="1" max="1" width="13.765625" style="1" customWidth="1"/>
    <col min="2" max="2" width="9.69140625" style="1" bestFit="1" customWidth="1"/>
    <col min="3" max="3" width="7.4609375" style="20" bestFit="1" customWidth="1"/>
    <col min="4" max="4" width="9.69140625" style="18" customWidth="1"/>
    <col min="5" max="5" width="9.15234375" style="1" customWidth="1"/>
    <col min="6" max="6" width="9.07421875" style="1" customWidth="1"/>
    <col min="7" max="7" width="9.921875" style="18" customWidth="1"/>
    <col min="8" max="8" width="10.23046875" style="18" customWidth="1"/>
    <col min="9" max="9" width="9.07421875" style="20" customWidth="1"/>
    <col min="10" max="10" width="11.921875" style="18" customWidth="1"/>
    <col min="11" max="11" width="10.84375" style="25" customWidth="1"/>
    <col min="12" max="12" width="10.3046875" style="18" customWidth="1"/>
    <col min="13" max="13" width="10" style="1" customWidth="1"/>
    <col min="14" max="14" width="9" style="1" customWidth="1"/>
    <col min="15" max="15" width="10.69140625" style="1"/>
    <col min="16" max="16" width="8.07421875" style="1" customWidth="1"/>
    <col min="17" max="17" width="11.3828125" style="1" customWidth="1"/>
    <col min="18" max="18" width="12.765625" style="1" customWidth="1"/>
    <col min="19" max="19" width="10.69140625" style="1"/>
    <col min="20" max="20" width="7.69140625" style="1" customWidth="1"/>
    <col min="21" max="21" width="7.4609375" style="1" customWidth="1"/>
    <col min="22" max="22" width="8.15234375" style="1" customWidth="1"/>
    <col min="23" max="23" width="7.4609375" style="1" customWidth="1"/>
    <col min="24" max="24" width="6" style="1" customWidth="1"/>
    <col min="25" max="25" width="7.53515625" style="13" bestFit="1" customWidth="1"/>
    <col min="26" max="27" width="10.69140625" style="4"/>
    <col min="28" max="16384" width="10.69140625" style="1"/>
  </cols>
  <sheetData>
    <row r="1" spans="1:28" ht="16" thickBot="1" x14ac:dyDescent="0.4">
      <c r="A1" s="127" t="s">
        <v>31</v>
      </c>
      <c r="B1" s="127"/>
      <c r="C1" s="127"/>
      <c r="D1" s="127"/>
    </row>
    <row r="2" spans="1:28" x14ac:dyDescent="0.35">
      <c r="A2" s="85"/>
      <c r="B2" s="86"/>
      <c r="C2" s="87"/>
      <c r="D2" s="88"/>
    </row>
    <row r="3" spans="1:28" ht="31.5" thickBot="1" x14ac:dyDescent="0.4">
      <c r="A3" s="96" t="s">
        <v>32</v>
      </c>
      <c r="B3" s="81" t="s">
        <v>33</v>
      </c>
      <c r="C3" s="81" t="s">
        <v>34</v>
      </c>
      <c r="D3" s="82" t="s">
        <v>36</v>
      </c>
    </row>
    <row r="4" spans="1:28" ht="16" thickBot="1" x14ac:dyDescent="0.4">
      <c r="A4" s="111"/>
      <c r="B4" s="111"/>
      <c r="C4" s="111"/>
      <c r="D4" s="111"/>
    </row>
    <row r="5" spans="1:28" ht="38" customHeight="1" thickBot="1" x14ac:dyDescent="0.4">
      <c r="A5" s="133" t="s">
        <v>20</v>
      </c>
      <c r="B5" s="133"/>
      <c r="C5" s="73"/>
      <c r="D5" s="134" t="s">
        <v>11</v>
      </c>
      <c r="E5" s="134"/>
      <c r="F5" s="134"/>
      <c r="G5" s="74"/>
      <c r="H5" s="128" t="s">
        <v>12</v>
      </c>
      <c r="I5" s="128"/>
      <c r="J5" s="128"/>
      <c r="K5" s="134" t="s">
        <v>36</v>
      </c>
      <c r="L5" s="134"/>
      <c r="M5" s="76"/>
      <c r="R5" s="3"/>
      <c r="S5" s="21"/>
    </row>
    <row r="6" spans="1:28" s="2" customFormat="1" ht="31" x14ac:dyDescent="0.35">
      <c r="A6" s="38" t="s">
        <v>22</v>
      </c>
      <c r="B6" s="94" t="s">
        <v>21</v>
      </c>
      <c r="C6" s="95"/>
      <c r="D6" s="29" t="s">
        <v>1</v>
      </c>
      <c r="E6" s="131" t="s">
        <v>19</v>
      </c>
      <c r="F6" s="132"/>
      <c r="G6" s="84"/>
      <c r="H6" s="78" t="s">
        <v>5</v>
      </c>
      <c r="I6" s="101" t="s">
        <v>2</v>
      </c>
      <c r="J6" s="28" t="s">
        <v>23</v>
      </c>
      <c r="K6" s="99" t="s">
        <v>25</v>
      </c>
      <c r="L6" s="79" t="s">
        <v>56</v>
      </c>
      <c r="M6" s="84"/>
      <c r="R6" s="84"/>
    </row>
    <row r="7" spans="1:28" ht="16" thickBot="1" x14ac:dyDescent="0.4">
      <c r="A7" s="39" t="s">
        <v>26</v>
      </c>
      <c r="B7" s="40">
        <f>28</f>
        <v>28</v>
      </c>
      <c r="C7" s="35"/>
      <c r="D7" s="122">
        <v>17.917733307748449</v>
      </c>
      <c r="E7" s="120">
        <v>30.640339683185346</v>
      </c>
      <c r="F7" s="121"/>
      <c r="G7" s="74"/>
      <c r="H7" s="80">
        <f>SUM(I14:I105)</f>
        <v>6</v>
      </c>
      <c r="I7" s="113">
        <f>AVERAGE(L14:L105)</f>
        <v>25.23866825026937</v>
      </c>
      <c r="J7" s="123">
        <f>AVERAGE(C14:C105)</f>
        <v>399.33600830307739</v>
      </c>
      <c r="K7" s="100">
        <f>SUM(M14:M105)</f>
        <v>0</v>
      </c>
      <c r="L7" s="109">
        <v>56</v>
      </c>
      <c r="M7" s="76"/>
      <c r="R7" s="76"/>
    </row>
    <row r="8" spans="1:28" x14ac:dyDescent="0.35">
      <c r="A8" s="39" t="s">
        <v>17</v>
      </c>
      <c r="B8" s="41">
        <v>7.0000000000000007E-2</v>
      </c>
      <c r="C8" s="35"/>
      <c r="D8" s="74"/>
      <c r="E8" s="76"/>
      <c r="F8" s="76"/>
      <c r="G8" s="74"/>
      <c r="H8" s="35"/>
      <c r="I8" s="35"/>
      <c r="J8" s="35"/>
      <c r="K8" s="75"/>
      <c r="L8" s="89"/>
      <c r="M8" s="90"/>
      <c r="N8" s="76"/>
      <c r="O8" s="76"/>
      <c r="P8" s="76"/>
      <c r="Q8" s="76"/>
      <c r="R8" s="76"/>
      <c r="U8" s="3"/>
      <c r="V8" s="3"/>
      <c r="W8" s="3"/>
    </row>
    <row r="9" spans="1:28" ht="16" thickBot="1" x14ac:dyDescent="0.4">
      <c r="A9" s="39" t="s">
        <v>57</v>
      </c>
      <c r="B9" s="41">
        <v>10</v>
      </c>
      <c r="C9" s="35"/>
      <c r="D9" s="127" t="s">
        <v>27</v>
      </c>
      <c r="E9" s="127"/>
      <c r="F9" s="127"/>
      <c r="G9" s="74"/>
      <c r="H9" s="35"/>
      <c r="I9" s="35"/>
      <c r="J9" s="35"/>
      <c r="K9" s="75"/>
      <c r="L9" s="112"/>
      <c r="M9" s="90"/>
      <c r="N9" s="89"/>
      <c r="O9" s="89"/>
      <c r="P9" s="76"/>
      <c r="Q9" s="76"/>
      <c r="R9" s="76"/>
      <c r="U9" s="3"/>
      <c r="V9" s="3"/>
      <c r="W9" s="3"/>
    </row>
    <row r="10" spans="1:28" ht="46.5" x14ac:dyDescent="0.35">
      <c r="A10" s="39" t="s">
        <v>40</v>
      </c>
      <c r="B10" s="103">
        <f>COUNT(B14:B105)</f>
        <v>92</v>
      </c>
      <c r="C10" s="35"/>
      <c r="D10" s="29" t="s">
        <v>28</v>
      </c>
      <c r="E10" s="27" t="s">
        <v>29</v>
      </c>
      <c r="F10" s="28" t="s">
        <v>30</v>
      </c>
      <c r="G10" s="74"/>
      <c r="H10" s="29" t="s">
        <v>37</v>
      </c>
      <c r="I10" s="27" t="s">
        <v>39</v>
      </c>
      <c r="J10" s="28" t="s">
        <v>38</v>
      </c>
      <c r="K10" s="130"/>
      <c r="L10" s="77" t="s">
        <v>0</v>
      </c>
      <c r="M10" s="76"/>
      <c r="N10" s="76"/>
      <c r="O10" s="76"/>
      <c r="P10" s="90"/>
      <c r="Q10" s="74"/>
      <c r="R10" s="76"/>
      <c r="T10" s="3"/>
      <c r="U10" s="3"/>
      <c r="V10" s="3"/>
      <c r="W10" s="3"/>
      <c r="Y10" s="14"/>
    </row>
    <row r="11" spans="1:28" ht="31.5" thickBot="1" x14ac:dyDescent="0.4">
      <c r="A11" s="42" t="s">
        <v>18</v>
      </c>
      <c r="B11" s="104">
        <f>SUM(D14:D105)</f>
        <v>140.29594415205213</v>
      </c>
      <c r="C11" s="35"/>
      <c r="D11" s="91">
        <f>ROUNDUP(SQRT(2*SUM(D14:D105)*B9/(B8*J7)),2)</f>
        <v>10.02</v>
      </c>
      <c r="E11" s="92">
        <v>19.954732716643051</v>
      </c>
      <c r="F11" s="37">
        <v>31.674732716643049</v>
      </c>
      <c r="G11" s="74"/>
      <c r="H11" s="126">
        <f>I7*J7*B8</f>
        <v>705.50963237637302</v>
      </c>
      <c r="I11" s="92">
        <f>H7*B9</f>
        <v>60</v>
      </c>
      <c r="J11" s="37">
        <f>SUMPRODUCT(C14:C105,D14:D105)</f>
        <v>55729.784511093618</v>
      </c>
      <c r="K11" s="130"/>
      <c r="L11" s="83">
        <f>H11+I11+J11</f>
        <v>56495.29414346999</v>
      </c>
      <c r="M11" s="76"/>
      <c r="N11" s="76"/>
      <c r="O11" s="76"/>
      <c r="P11" s="90"/>
      <c r="Q11" s="76"/>
      <c r="R11" s="76"/>
      <c r="T11" s="3"/>
      <c r="U11" s="3"/>
      <c r="V11" s="3"/>
      <c r="W11" s="3"/>
      <c r="Y11" s="14"/>
    </row>
    <row r="12" spans="1:28" s="2" customFormat="1" ht="16" thickBot="1" x14ac:dyDescent="0.4">
      <c r="C12" s="129"/>
      <c r="D12" s="129"/>
      <c r="E12" s="31"/>
      <c r="F12" s="31"/>
      <c r="G12" s="31"/>
      <c r="H12" s="33"/>
      <c r="I12" s="36"/>
      <c r="J12" s="33"/>
      <c r="K12" s="33"/>
      <c r="L12" s="31"/>
      <c r="M12" s="34"/>
      <c r="N12" s="9"/>
      <c r="O12" s="9"/>
      <c r="P12" s="9"/>
      <c r="Q12" s="9"/>
      <c r="R12" s="9"/>
      <c r="S12" s="9"/>
      <c r="T12" s="9"/>
      <c r="U12" s="9"/>
      <c r="V12" s="9"/>
      <c r="W12" s="9"/>
      <c r="Y12" s="32"/>
      <c r="Z12" s="12"/>
      <c r="AA12" s="12"/>
    </row>
    <row r="13" spans="1:28" s="71" customFormat="1" ht="30" customHeight="1" thickBot="1" x14ac:dyDescent="0.4">
      <c r="A13" s="114" t="s">
        <v>58</v>
      </c>
      <c r="B13" s="114" t="s">
        <v>4</v>
      </c>
      <c r="C13" s="105" t="s">
        <v>24</v>
      </c>
      <c r="D13" s="105" t="s">
        <v>3</v>
      </c>
      <c r="E13" s="114" t="s">
        <v>14</v>
      </c>
      <c r="F13" s="114" t="s">
        <v>13</v>
      </c>
      <c r="G13" s="114" t="s">
        <v>35</v>
      </c>
      <c r="H13" s="114" t="s">
        <v>15</v>
      </c>
      <c r="I13" s="106" t="s">
        <v>10</v>
      </c>
      <c r="J13" s="107" t="s">
        <v>9</v>
      </c>
      <c r="K13" s="107" t="s">
        <v>8</v>
      </c>
      <c r="L13" s="110" t="s">
        <v>6</v>
      </c>
      <c r="M13" s="115" t="s">
        <v>7</v>
      </c>
      <c r="N13" s="108"/>
      <c r="O13" s="114" t="s">
        <v>16</v>
      </c>
      <c r="P13" s="114"/>
      <c r="Q13" s="114"/>
      <c r="R13" s="114"/>
      <c r="S13" s="114"/>
      <c r="T13" s="114"/>
      <c r="U13" s="114"/>
      <c r="V13" s="114"/>
      <c r="W13" s="114"/>
      <c r="X13" s="115"/>
      <c r="Z13" s="30"/>
    </row>
    <row r="14" spans="1:28" x14ac:dyDescent="0.35">
      <c r="A14" s="116">
        <v>1</v>
      </c>
      <c r="B14" s="44">
        <v>43738</v>
      </c>
      <c r="C14" s="45">
        <v>386.06808875855256</v>
      </c>
      <c r="D14" s="45">
        <v>3.8239350900492473</v>
      </c>
      <c r="E14" s="4">
        <f t="shared" ref="E14:E77" si="0">WEEKDAY(B14,2)</f>
        <v>7</v>
      </c>
      <c r="F14" s="8">
        <f>IF(OR(E14=1,E14=5),1,0)</f>
        <v>0</v>
      </c>
      <c r="G14" s="23">
        <f>D7</f>
        <v>17.917733307748449</v>
      </c>
      <c r="H14" s="5">
        <f>G14+SUM(J12:J13)</f>
        <v>17.917733307748449</v>
      </c>
      <c r="I14" s="19">
        <f t="shared" ref="I14:I77" si="1">IF(AND(H14&lt;=$D$7,F14=1),1,0)</f>
        <v>0</v>
      </c>
      <c r="J14" s="5">
        <f t="shared" ref="J14:J77" si="2">IF(I14=1,CEILING(($E$7-H14)/$B$7,1)*$B$7,0)</f>
        <v>0</v>
      </c>
      <c r="K14" s="24">
        <f>IF(F14=1,SUM(J12:J13),0)</f>
        <v>0</v>
      </c>
      <c r="L14" s="24">
        <f>G14+K14-D14</f>
        <v>14.093798217699202</v>
      </c>
      <c r="M14" s="7">
        <f t="shared" ref="M14:M77" si="3">IF(AND(L14&lt;0,D14&gt;0),ROUNDUP(L14/($B$11/$B$10),0)*(-1),0)</f>
        <v>0</v>
      </c>
      <c r="N14" s="3"/>
      <c r="O14" s="3"/>
      <c r="P14" s="3"/>
      <c r="Q14" s="3"/>
      <c r="R14" s="3"/>
      <c r="S14" s="3"/>
      <c r="T14" s="3"/>
      <c r="U14" s="3"/>
      <c r="V14" s="3"/>
      <c r="W14" s="15"/>
      <c r="Y14" s="1"/>
      <c r="Z14" s="14"/>
      <c r="AB14" s="4"/>
    </row>
    <row r="15" spans="1:28" x14ac:dyDescent="0.35">
      <c r="A15" s="116">
        <v>2</v>
      </c>
      <c r="B15" s="70">
        <v>43739</v>
      </c>
      <c r="C15" s="45">
        <v>386.06808875855256</v>
      </c>
      <c r="D15" s="45">
        <v>3.2756651864840611</v>
      </c>
      <c r="E15" s="4">
        <f t="shared" si="0"/>
        <v>1</v>
      </c>
      <c r="F15" s="4">
        <f t="shared" ref="F15:F78" si="4">IF(OR(E15=1,E15=5),1,0)</f>
        <v>1</v>
      </c>
      <c r="G15" s="5">
        <f>L14</f>
        <v>14.093798217699202</v>
      </c>
      <c r="H15" s="5">
        <f>G15+SUM(J12:J14)</f>
        <v>14.093798217699202</v>
      </c>
      <c r="I15" s="19">
        <f t="shared" si="1"/>
        <v>1</v>
      </c>
      <c r="J15" s="5">
        <f t="shared" si="2"/>
        <v>28</v>
      </c>
      <c r="K15" s="5">
        <f>IF(F15=1,SUM(J12:J14),0)</f>
        <v>0</v>
      </c>
      <c r="L15" s="5">
        <f>G15+K15-D15</f>
        <v>10.81813303121514</v>
      </c>
      <c r="M15" s="7">
        <f t="shared" si="3"/>
        <v>0</v>
      </c>
      <c r="N15" s="3"/>
      <c r="O15" s="3"/>
      <c r="P15" s="3"/>
      <c r="Q15" s="3"/>
      <c r="R15" s="3"/>
      <c r="S15" s="3"/>
      <c r="T15" s="3"/>
      <c r="U15" s="3"/>
      <c r="V15" s="3"/>
      <c r="W15" s="4"/>
      <c r="Y15" s="1"/>
      <c r="Z15" s="93"/>
      <c r="AB15" s="4"/>
    </row>
    <row r="16" spans="1:28" x14ac:dyDescent="0.35">
      <c r="A16" s="116">
        <v>3</v>
      </c>
      <c r="B16" s="70">
        <v>43740</v>
      </c>
      <c r="C16" s="45">
        <v>386.06808875855256</v>
      </c>
      <c r="D16" s="45">
        <v>0</v>
      </c>
      <c r="E16" s="4">
        <f t="shared" si="0"/>
        <v>2</v>
      </c>
      <c r="F16" s="4">
        <f t="shared" si="4"/>
        <v>0</v>
      </c>
      <c r="G16" s="5">
        <f>L15</f>
        <v>10.81813303121514</v>
      </c>
      <c r="H16" s="5">
        <f>G16+SUM(J13:J15)</f>
        <v>38.81813303121514</v>
      </c>
      <c r="I16" s="19">
        <f t="shared" si="1"/>
        <v>0</v>
      </c>
      <c r="J16" s="5">
        <f t="shared" si="2"/>
        <v>0</v>
      </c>
      <c r="K16" s="5">
        <f>IF(F16=1,SUM(J12:J15),0)</f>
        <v>0</v>
      </c>
      <c r="L16" s="5">
        <f t="shared" ref="L16:L79" si="5">G16+K16-D16</f>
        <v>10.81813303121514</v>
      </c>
      <c r="M16" s="7">
        <f t="shared" si="3"/>
        <v>0</v>
      </c>
      <c r="N16" s="3"/>
      <c r="O16" s="3"/>
      <c r="P16" s="3"/>
      <c r="Q16" s="3"/>
      <c r="R16" s="3"/>
      <c r="S16" s="3"/>
      <c r="T16" s="3"/>
      <c r="U16" s="16"/>
      <c r="V16" s="10"/>
      <c r="W16" s="4"/>
      <c r="Y16" s="1"/>
      <c r="Z16" s="17"/>
      <c r="AB16" s="4"/>
    </row>
    <row r="17" spans="1:28" x14ac:dyDescent="0.35">
      <c r="A17" s="116">
        <v>4</v>
      </c>
      <c r="B17" s="70">
        <v>43741</v>
      </c>
      <c r="C17" s="45">
        <v>386.06808875855256</v>
      </c>
      <c r="D17" s="45">
        <v>3.5163898222191294</v>
      </c>
      <c r="E17" s="4">
        <f t="shared" si="0"/>
        <v>3</v>
      </c>
      <c r="F17" s="4">
        <f t="shared" si="4"/>
        <v>0</v>
      </c>
      <c r="G17" s="5">
        <f t="shared" ref="G17:G80" si="6">L16</f>
        <v>10.81813303121514</v>
      </c>
      <c r="H17" s="5">
        <f>G17+SUM(J13:J16)</f>
        <v>38.81813303121514</v>
      </c>
      <c r="I17" s="19">
        <f t="shared" si="1"/>
        <v>0</v>
      </c>
      <c r="J17" s="5">
        <f t="shared" si="2"/>
        <v>0</v>
      </c>
      <c r="K17" s="5">
        <f>IF(F17=1,SUM(J12:J16),0)</f>
        <v>0</v>
      </c>
      <c r="L17" s="5">
        <f t="shared" si="5"/>
        <v>7.3017432089960108</v>
      </c>
      <c r="M17" s="7">
        <f t="shared" si="3"/>
        <v>0</v>
      </c>
      <c r="N17" s="3"/>
      <c r="O17" s="3"/>
      <c r="P17" s="3"/>
      <c r="Q17" s="3"/>
      <c r="R17" s="3"/>
      <c r="S17" s="3"/>
      <c r="T17" s="3"/>
      <c r="U17" s="16"/>
      <c r="V17" s="11"/>
      <c r="W17" s="12"/>
      <c r="Y17" s="1"/>
      <c r="Z17" s="17"/>
      <c r="AB17" s="4"/>
    </row>
    <row r="18" spans="1:28" x14ac:dyDescent="0.35">
      <c r="A18" s="116">
        <v>5</v>
      </c>
      <c r="B18" s="70">
        <v>43742</v>
      </c>
      <c r="C18" s="45">
        <v>386.06808875855256</v>
      </c>
      <c r="D18" s="45">
        <v>3.0329068139878173</v>
      </c>
      <c r="E18" s="4">
        <f t="shared" si="0"/>
        <v>4</v>
      </c>
      <c r="F18" s="4">
        <f t="shared" si="4"/>
        <v>0</v>
      </c>
      <c r="G18" s="5">
        <f t="shared" si="6"/>
        <v>7.3017432089960108</v>
      </c>
      <c r="H18" s="5">
        <f t="shared" ref="H18:H81" si="7">G18+SUM(J14:J17)</f>
        <v>35.301743208996008</v>
      </c>
      <c r="I18" s="19">
        <f t="shared" si="1"/>
        <v>0</v>
      </c>
      <c r="J18" s="5">
        <f t="shared" si="2"/>
        <v>0</v>
      </c>
      <c r="K18" s="5">
        <f t="shared" ref="K18:K49" si="8">IF(F18=1,SUM(J13:J17),0)</f>
        <v>0</v>
      </c>
      <c r="L18" s="5">
        <f>G18+K18-D18</f>
        <v>4.2688363950081936</v>
      </c>
      <c r="M18" s="7">
        <f t="shared" si="3"/>
        <v>0</v>
      </c>
      <c r="N18" s="3"/>
      <c r="O18" s="3"/>
      <c r="P18" s="3"/>
      <c r="Q18" s="3"/>
      <c r="R18" s="3"/>
      <c r="S18" s="3"/>
      <c r="T18" s="3"/>
      <c r="U18" s="16"/>
      <c r="V18" s="10"/>
      <c r="W18" s="4"/>
      <c r="Y18" s="1"/>
      <c r="Z18" s="17"/>
      <c r="AB18" s="4"/>
    </row>
    <row r="19" spans="1:28" x14ac:dyDescent="0.35">
      <c r="A19" s="116">
        <v>6</v>
      </c>
      <c r="B19" s="70">
        <v>43743</v>
      </c>
      <c r="C19" s="45">
        <v>386.06808875855256</v>
      </c>
      <c r="D19" s="45">
        <v>3.7147437752696897</v>
      </c>
      <c r="E19" s="4">
        <f t="shared" si="0"/>
        <v>5</v>
      </c>
      <c r="F19" s="4">
        <f t="shared" si="4"/>
        <v>1</v>
      </c>
      <c r="G19" s="5">
        <f t="shared" si="6"/>
        <v>4.2688363950081936</v>
      </c>
      <c r="H19" s="5">
        <f t="shared" si="7"/>
        <v>32.268836395008194</v>
      </c>
      <c r="I19" s="19">
        <f t="shared" si="1"/>
        <v>0</v>
      </c>
      <c r="J19" s="5">
        <f t="shared" si="2"/>
        <v>0</v>
      </c>
      <c r="K19" s="5">
        <f t="shared" si="8"/>
        <v>28</v>
      </c>
      <c r="L19" s="5">
        <f t="shared" si="5"/>
        <v>28.554092619738505</v>
      </c>
      <c r="M19" s="7">
        <f t="shared" si="3"/>
        <v>0</v>
      </c>
      <c r="N19" s="3"/>
      <c r="O19" s="3"/>
      <c r="P19" s="3"/>
      <c r="Q19" s="3"/>
      <c r="R19" s="3"/>
      <c r="S19" s="3"/>
      <c r="T19" s="3"/>
      <c r="U19" s="16"/>
      <c r="V19" s="10"/>
      <c r="W19" s="4"/>
      <c r="Y19" s="1"/>
      <c r="Z19" s="17"/>
      <c r="AB19" s="4"/>
    </row>
    <row r="20" spans="1:28" x14ac:dyDescent="0.35">
      <c r="A20" s="116">
        <v>7</v>
      </c>
      <c r="B20" s="70">
        <v>43744</v>
      </c>
      <c r="C20" s="45">
        <v>386.06808875855256</v>
      </c>
      <c r="D20" s="45">
        <v>0.68630668777513859</v>
      </c>
      <c r="E20" s="4">
        <f t="shared" si="0"/>
        <v>6</v>
      </c>
      <c r="F20" s="4">
        <f t="shared" si="4"/>
        <v>0</v>
      </c>
      <c r="G20" s="5">
        <f t="shared" si="6"/>
        <v>28.554092619738505</v>
      </c>
      <c r="H20" s="5">
        <f t="shared" si="7"/>
        <v>28.554092619738505</v>
      </c>
      <c r="I20" s="19">
        <f t="shared" si="1"/>
        <v>0</v>
      </c>
      <c r="J20" s="5">
        <f t="shared" si="2"/>
        <v>0</v>
      </c>
      <c r="K20" s="5">
        <f t="shared" si="8"/>
        <v>0</v>
      </c>
      <c r="L20" s="5">
        <f t="shared" si="5"/>
        <v>27.867785931963365</v>
      </c>
      <c r="M20" s="7">
        <f t="shared" si="3"/>
        <v>0</v>
      </c>
      <c r="N20" s="3"/>
      <c r="O20" s="3"/>
      <c r="P20" s="3"/>
      <c r="Q20" s="3"/>
      <c r="R20" s="3"/>
      <c r="S20" s="3"/>
      <c r="T20" s="3"/>
      <c r="U20" s="16"/>
      <c r="V20" s="10"/>
      <c r="W20" s="4"/>
      <c r="Y20" s="1"/>
      <c r="Z20" s="17"/>
      <c r="AB20" s="4"/>
    </row>
    <row r="21" spans="1:28" x14ac:dyDescent="0.35">
      <c r="A21" s="116">
        <v>8</v>
      </c>
      <c r="B21" s="70">
        <v>43745</v>
      </c>
      <c r="C21" s="45">
        <v>386.06808875855256</v>
      </c>
      <c r="D21" s="45">
        <v>3.9909465433286098</v>
      </c>
      <c r="E21" s="4">
        <f t="shared" si="0"/>
        <v>7</v>
      </c>
      <c r="F21" s="4">
        <f t="shared" si="4"/>
        <v>0</v>
      </c>
      <c r="G21" s="5">
        <f t="shared" si="6"/>
        <v>27.867785931963365</v>
      </c>
      <c r="H21" s="5">
        <f t="shared" si="7"/>
        <v>27.867785931963365</v>
      </c>
      <c r="I21" s="19">
        <f t="shared" si="1"/>
        <v>0</v>
      </c>
      <c r="J21" s="5">
        <f t="shared" si="2"/>
        <v>0</v>
      </c>
      <c r="K21" s="5">
        <f t="shared" si="8"/>
        <v>0</v>
      </c>
      <c r="L21" s="5">
        <f t="shared" si="5"/>
        <v>23.876839388634757</v>
      </c>
      <c r="M21" s="7">
        <f t="shared" si="3"/>
        <v>0</v>
      </c>
      <c r="N21" s="3"/>
      <c r="O21" s="3"/>
      <c r="P21" s="3"/>
      <c r="Q21" s="3"/>
      <c r="R21" s="3"/>
      <c r="S21" s="3"/>
      <c r="T21" s="3"/>
      <c r="U21" s="16"/>
      <c r="V21" s="10"/>
      <c r="W21" s="4"/>
      <c r="Y21" s="1"/>
      <c r="Z21" s="17"/>
      <c r="AB21" s="4"/>
    </row>
    <row r="22" spans="1:28" x14ac:dyDescent="0.35">
      <c r="A22" s="116">
        <v>9</v>
      </c>
      <c r="B22" s="70">
        <v>43746</v>
      </c>
      <c r="C22" s="45">
        <v>386.06808875855256</v>
      </c>
      <c r="D22" s="45">
        <v>3.5642440336020784</v>
      </c>
      <c r="E22" s="4">
        <f t="shared" si="0"/>
        <v>1</v>
      </c>
      <c r="F22" s="4">
        <f t="shared" si="4"/>
        <v>1</v>
      </c>
      <c r="G22" s="5">
        <f t="shared" si="6"/>
        <v>23.876839388634757</v>
      </c>
      <c r="H22" s="5">
        <f t="shared" si="7"/>
        <v>23.876839388634757</v>
      </c>
      <c r="I22" s="19">
        <f t="shared" si="1"/>
        <v>0</v>
      </c>
      <c r="J22" s="5">
        <f t="shared" si="2"/>
        <v>0</v>
      </c>
      <c r="K22" s="5">
        <f t="shared" si="8"/>
        <v>0</v>
      </c>
      <c r="L22" s="5">
        <f t="shared" si="5"/>
        <v>20.312595355032677</v>
      </c>
      <c r="M22" s="7">
        <f t="shared" si="3"/>
        <v>0</v>
      </c>
      <c r="N22" s="3"/>
      <c r="O22" s="3"/>
      <c r="P22" s="3"/>
      <c r="Q22" s="3"/>
      <c r="R22" s="3"/>
      <c r="S22" s="3"/>
      <c r="T22" s="3"/>
      <c r="U22" s="16"/>
      <c r="V22" s="10"/>
      <c r="W22" s="4"/>
      <c r="Y22" s="1"/>
      <c r="Z22" s="17"/>
      <c r="AB22" s="4"/>
    </row>
    <row r="23" spans="1:28" x14ac:dyDescent="0.35">
      <c r="A23" s="116">
        <v>10</v>
      </c>
      <c r="B23" s="70">
        <v>43747</v>
      </c>
      <c r="C23" s="45">
        <v>386.06808875855256</v>
      </c>
      <c r="D23" s="45">
        <v>0</v>
      </c>
      <c r="E23" s="4">
        <f t="shared" si="0"/>
        <v>2</v>
      </c>
      <c r="F23" s="4">
        <f t="shared" si="4"/>
        <v>0</v>
      </c>
      <c r="G23" s="5">
        <f t="shared" si="6"/>
        <v>20.312595355032677</v>
      </c>
      <c r="H23" s="5">
        <f t="shared" si="7"/>
        <v>20.312595355032677</v>
      </c>
      <c r="I23" s="19">
        <f t="shared" si="1"/>
        <v>0</v>
      </c>
      <c r="J23" s="5">
        <f t="shared" si="2"/>
        <v>0</v>
      </c>
      <c r="K23" s="5">
        <f t="shared" si="8"/>
        <v>0</v>
      </c>
      <c r="L23" s="5">
        <f t="shared" si="5"/>
        <v>20.312595355032677</v>
      </c>
      <c r="M23" s="7">
        <f t="shared" si="3"/>
        <v>0</v>
      </c>
      <c r="N23" s="3"/>
      <c r="O23" s="3"/>
      <c r="P23" s="3"/>
      <c r="Q23" s="3"/>
      <c r="R23" s="3"/>
      <c r="S23" s="3"/>
      <c r="T23" s="3"/>
      <c r="U23" s="16"/>
      <c r="V23" s="10"/>
      <c r="W23" s="4"/>
      <c r="Y23" s="1"/>
      <c r="Z23" s="17"/>
      <c r="AB23" s="4"/>
    </row>
    <row r="24" spans="1:28" x14ac:dyDescent="0.35">
      <c r="A24" s="116">
        <v>11</v>
      </c>
      <c r="B24" s="70">
        <v>43748</v>
      </c>
      <c r="C24" s="45">
        <v>386.06808875855256</v>
      </c>
      <c r="D24" s="45">
        <v>3.4928407586836996</v>
      </c>
      <c r="E24" s="4">
        <f t="shared" si="0"/>
        <v>3</v>
      </c>
      <c r="F24" s="4">
        <f t="shared" si="4"/>
        <v>0</v>
      </c>
      <c r="G24" s="5">
        <f t="shared" si="6"/>
        <v>20.312595355032677</v>
      </c>
      <c r="H24" s="5">
        <f t="shared" si="7"/>
        <v>20.312595355032677</v>
      </c>
      <c r="I24" s="19">
        <f t="shared" si="1"/>
        <v>0</v>
      </c>
      <c r="J24" s="5">
        <f t="shared" si="2"/>
        <v>0</v>
      </c>
      <c r="K24" s="5">
        <f t="shared" si="8"/>
        <v>0</v>
      </c>
      <c r="L24" s="5">
        <f t="shared" si="5"/>
        <v>16.819754596348979</v>
      </c>
      <c r="M24" s="7">
        <f t="shared" si="3"/>
        <v>0</v>
      </c>
      <c r="N24" s="3"/>
      <c r="O24" s="3"/>
      <c r="P24" s="3"/>
      <c r="Q24" s="3"/>
      <c r="R24" s="3"/>
      <c r="S24" s="3"/>
      <c r="T24" s="3"/>
      <c r="U24" s="16"/>
      <c r="V24" s="10"/>
      <c r="W24" s="4"/>
      <c r="Y24" s="1"/>
      <c r="Z24" s="17"/>
      <c r="AB24" s="4"/>
    </row>
    <row r="25" spans="1:28" x14ac:dyDescent="0.35">
      <c r="A25" s="116">
        <v>12</v>
      </c>
      <c r="B25" s="70">
        <v>43749</v>
      </c>
      <c r="C25" s="45">
        <v>386.06808875855256</v>
      </c>
      <c r="D25" s="45">
        <v>3.479803680283609</v>
      </c>
      <c r="E25" s="4">
        <f t="shared" si="0"/>
        <v>4</v>
      </c>
      <c r="F25" s="4">
        <f t="shared" si="4"/>
        <v>0</v>
      </c>
      <c r="G25" s="5">
        <f t="shared" si="6"/>
        <v>16.819754596348979</v>
      </c>
      <c r="H25" s="5">
        <f t="shared" si="7"/>
        <v>16.819754596348979</v>
      </c>
      <c r="I25" s="19">
        <f t="shared" si="1"/>
        <v>0</v>
      </c>
      <c r="J25" s="5">
        <f t="shared" si="2"/>
        <v>0</v>
      </c>
      <c r="K25" s="5">
        <f t="shared" si="8"/>
        <v>0</v>
      </c>
      <c r="L25" s="5">
        <f t="shared" si="5"/>
        <v>13.339950916065369</v>
      </c>
      <c r="M25" s="7">
        <f t="shared" si="3"/>
        <v>0</v>
      </c>
      <c r="N25" s="3"/>
      <c r="O25" s="3"/>
      <c r="P25" s="3"/>
      <c r="Q25" s="3"/>
      <c r="R25" s="3"/>
      <c r="S25" s="3"/>
      <c r="T25" s="3"/>
      <c r="U25" s="16"/>
      <c r="V25" s="10"/>
      <c r="W25" s="4"/>
      <c r="Y25" s="1"/>
      <c r="Z25" s="17"/>
      <c r="AB25" s="4"/>
    </row>
    <row r="26" spans="1:28" x14ac:dyDescent="0.35">
      <c r="A26" s="116">
        <v>13</v>
      </c>
      <c r="B26" s="70">
        <v>43750</v>
      </c>
      <c r="C26" s="45">
        <v>386.06808875855256</v>
      </c>
      <c r="D26" s="45">
        <v>3.2141185109077424</v>
      </c>
      <c r="E26" s="4">
        <f t="shared" si="0"/>
        <v>5</v>
      </c>
      <c r="F26" s="4">
        <f t="shared" si="4"/>
        <v>1</v>
      </c>
      <c r="G26" s="5">
        <f t="shared" si="6"/>
        <v>13.339950916065369</v>
      </c>
      <c r="H26" s="5">
        <f t="shared" si="7"/>
        <v>13.339950916065369</v>
      </c>
      <c r="I26" s="19">
        <f t="shared" si="1"/>
        <v>1</v>
      </c>
      <c r="J26" s="5">
        <f t="shared" si="2"/>
        <v>28</v>
      </c>
      <c r="K26" s="5">
        <f t="shared" si="8"/>
        <v>0</v>
      </c>
      <c r="L26" s="5">
        <f t="shared" si="5"/>
        <v>10.125832405157627</v>
      </c>
      <c r="M26" s="7">
        <f t="shared" si="3"/>
        <v>0</v>
      </c>
      <c r="N26" s="3"/>
      <c r="O26" s="3"/>
      <c r="P26" s="3"/>
      <c r="Q26" s="3"/>
      <c r="R26" s="3"/>
      <c r="S26" s="3"/>
      <c r="T26" s="3"/>
      <c r="U26" s="16"/>
      <c r="V26" s="10"/>
      <c r="W26" s="4"/>
      <c r="Y26" s="1"/>
      <c r="Z26" s="17"/>
      <c r="AB26" s="4"/>
    </row>
    <row r="27" spans="1:28" x14ac:dyDescent="0.35">
      <c r="A27" s="116">
        <v>14</v>
      </c>
      <c r="B27" s="70">
        <v>43751</v>
      </c>
      <c r="C27" s="45">
        <v>386.06808875855256</v>
      </c>
      <c r="D27" s="45">
        <v>0.62279145422193261</v>
      </c>
      <c r="E27" s="4">
        <f t="shared" si="0"/>
        <v>6</v>
      </c>
      <c r="F27" s="4">
        <f t="shared" si="4"/>
        <v>0</v>
      </c>
      <c r="G27" s="5">
        <f t="shared" si="6"/>
        <v>10.125832405157627</v>
      </c>
      <c r="H27" s="5">
        <f t="shared" si="7"/>
        <v>38.125832405157624</v>
      </c>
      <c r="I27" s="19">
        <f t="shared" si="1"/>
        <v>0</v>
      </c>
      <c r="J27" s="5">
        <f t="shared" si="2"/>
        <v>0</v>
      </c>
      <c r="K27" s="5">
        <f t="shared" si="8"/>
        <v>0</v>
      </c>
      <c r="L27" s="5">
        <f t="shared" si="5"/>
        <v>9.503040950935695</v>
      </c>
      <c r="M27" s="7">
        <f t="shared" si="3"/>
        <v>0</v>
      </c>
      <c r="N27" s="3"/>
      <c r="O27" s="3"/>
      <c r="P27" s="3"/>
      <c r="Q27" s="3"/>
      <c r="R27" s="3"/>
      <c r="S27" s="3"/>
      <c r="T27" s="3"/>
      <c r="U27" s="16"/>
      <c r="V27" s="10"/>
      <c r="W27" s="4"/>
      <c r="Y27" s="1"/>
      <c r="Z27" s="17"/>
      <c r="AB27" s="4"/>
    </row>
    <row r="28" spans="1:28" x14ac:dyDescent="0.35">
      <c r="A28" s="116">
        <v>15</v>
      </c>
      <c r="B28" s="70">
        <v>43752</v>
      </c>
      <c r="C28" s="45">
        <v>386.06808875855256</v>
      </c>
      <c r="D28" s="45">
        <v>3.3120873147043706</v>
      </c>
      <c r="E28" s="4">
        <f t="shared" si="0"/>
        <v>7</v>
      </c>
      <c r="F28" s="4">
        <f t="shared" si="4"/>
        <v>0</v>
      </c>
      <c r="G28" s="5">
        <f t="shared" si="6"/>
        <v>9.503040950935695</v>
      </c>
      <c r="H28" s="5">
        <f t="shared" si="7"/>
        <v>37.503040950935699</v>
      </c>
      <c r="I28" s="19">
        <f t="shared" si="1"/>
        <v>0</v>
      </c>
      <c r="J28" s="5">
        <f t="shared" si="2"/>
        <v>0</v>
      </c>
      <c r="K28" s="5">
        <f t="shared" si="8"/>
        <v>0</v>
      </c>
      <c r="L28" s="5">
        <f t="shared" si="5"/>
        <v>6.190953636231324</v>
      </c>
      <c r="M28" s="7">
        <f t="shared" si="3"/>
        <v>0</v>
      </c>
      <c r="N28" s="3"/>
      <c r="O28" s="3"/>
      <c r="P28" s="3"/>
      <c r="Q28" s="3"/>
      <c r="R28" s="3"/>
      <c r="S28" s="3"/>
      <c r="T28" s="3"/>
      <c r="U28" s="16"/>
      <c r="V28" s="10"/>
      <c r="W28" s="4"/>
      <c r="Y28" s="1"/>
      <c r="Z28" s="17"/>
      <c r="AB28" s="4"/>
    </row>
    <row r="29" spans="1:28" x14ac:dyDescent="0.35">
      <c r="A29" s="116">
        <v>16</v>
      </c>
      <c r="B29" s="70">
        <v>43753</v>
      </c>
      <c r="C29" s="45">
        <v>386.06808875855256</v>
      </c>
      <c r="D29" s="45">
        <v>2.7516877126389119</v>
      </c>
      <c r="E29" s="4">
        <f t="shared" si="0"/>
        <v>1</v>
      </c>
      <c r="F29" s="4">
        <f t="shared" si="4"/>
        <v>1</v>
      </c>
      <c r="G29" s="5">
        <f t="shared" si="6"/>
        <v>6.190953636231324</v>
      </c>
      <c r="H29" s="5">
        <f t="shared" si="7"/>
        <v>34.190953636231328</v>
      </c>
      <c r="I29" s="19">
        <f t="shared" si="1"/>
        <v>0</v>
      </c>
      <c r="J29" s="5">
        <f t="shared" si="2"/>
        <v>0</v>
      </c>
      <c r="K29" s="5">
        <f t="shared" si="8"/>
        <v>28</v>
      </c>
      <c r="L29" s="5">
        <f t="shared" si="5"/>
        <v>31.439265923592416</v>
      </c>
      <c r="M29" s="7">
        <f t="shared" si="3"/>
        <v>0</v>
      </c>
      <c r="N29" s="3"/>
      <c r="O29" s="3"/>
      <c r="P29" s="3"/>
      <c r="Q29" s="3"/>
      <c r="R29" s="3"/>
      <c r="S29" s="3"/>
      <c r="T29" s="3"/>
      <c r="U29" s="16"/>
      <c r="V29" s="10"/>
      <c r="W29" s="4"/>
      <c r="Y29" s="1"/>
      <c r="Z29" s="17"/>
      <c r="AB29" s="4"/>
    </row>
    <row r="30" spans="1:28" x14ac:dyDescent="0.35">
      <c r="A30" s="116">
        <v>17</v>
      </c>
      <c r="B30" s="70">
        <v>43754</v>
      </c>
      <c r="C30" s="45">
        <v>386.06808875855256</v>
      </c>
      <c r="D30" s="45">
        <v>0</v>
      </c>
      <c r="E30" s="4">
        <f t="shared" si="0"/>
        <v>2</v>
      </c>
      <c r="F30" s="4">
        <f t="shared" si="4"/>
        <v>0</v>
      </c>
      <c r="G30" s="5">
        <f t="shared" si="6"/>
        <v>31.439265923592416</v>
      </c>
      <c r="H30" s="5">
        <f t="shared" si="7"/>
        <v>59.439265923592416</v>
      </c>
      <c r="I30" s="19">
        <f t="shared" si="1"/>
        <v>0</v>
      </c>
      <c r="J30" s="5">
        <f t="shared" si="2"/>
        <v>0</v>
      </c>
      <c r="K30" s="5">
        <f t="shared" si="8"/>
        <v>0</v>
      </c>
      <c r="L30" s="5">
        <f t="shared" si="5"/>
        <v>31.439265923592416</v>
      </c>
      <c r="M30" s="7">
        <f t="shared" si="3"/>
        <v>0</v>
      </c>
      <c r="N30" s="3"/>
      <c r="O30" s="3"/>
      <c r="P30" s="3"/>
      <c r="Q30" s="3"/>
      <c r="R30" s="3"/>
      <c r="S30" s="3"/>
      <c r="T30" s="3"/>
      <c r="U30" s="16"/>
      <c r="V30" s="10"/>
      <c r="W30" s="4"/>
      <c r="Y30" s="1"/>
      <c r="Z30" s="17"/>
      <c r="AB30" s="4"/>
    </row>
    <row r="31" spans="1:28" x14ac:dyDescent="0.35">
      <c r="A31" s="116">
        <v>18</v>
      </c>
      <c r="B31" s="70">
        <v>43755</v>
      </c>
      <c r="C31" s="45">
        <v>386.06808875855256</v>
      </c>
      <c r="D31" s="45">
        <v>0</v>
      </c>
      <c r="E31" s="4">
        <f t="shared" si="0"/>
        <v>3</v>
      </c>
      <c r="F31" s="4">
        <f t="shared" si="4"/>
        <v>0</v>
      </c>
      <c r="G31" s="5">
        <f t="shared" si="6"/>
        <v>31.439265923592416</v>
      </c>
      <c r="H31" s="5">
        <f t="shared" si="7"/>
        <v>31.439265923592416</v>
      </c>
      <c r="I31" s="19">
        <f t="shared" si="1"/>
        <v>0</v>
      </c>
      <c r="J31" s="5">
        <f t="shared" si="2"/>
        <v>0</v>
      </c>
      <c r="K31" s="5">
        <f t="shared" si="8"/>
        <v>0</v>
      </c>
      <c r="L31" s="5">
        <f t="shared" si="5"/>
        <v>31.439265923592416</v>
      </c>
      <c r="M31" s="7">
        <f t="shared" si="3"/>
        <v>0</v>
      </c>
      <c r="N31" s="3"/>
      <c r="O31" s="3"/>
      <c r="P31" s="3"/>
      <c r="Q31" s="3"/>
      <c r="R31" s="3"/>
      <c r="S31" s="3"/>
      <c r="T31" s="3"/>
      <c r="U31" s="16"/>
      <c r="V31" s="10"/>
      <c r="W31" s="4"/>
      <c r="Y31" s="1"/>
      <c r="Z31" s="17"/>
      <c r="AB31" s="4"/>
    </row>
    <row r="32" spans="1:28" x14ac:dyDescent="0.35">
      <c r="A32" s="116">
        <v>19</v>
      </c>
      <c r="B32" s="70">
        <v>43756</v>
      </c>
      <c r="C32" s="45">
        <v>386.06808875855256</v>
      </c>
      <c r="D32" s="45">
        <v>0</v>
      </c>
      <c r="E32" s="4">
        <f t="shared" si="0"/>
        <v>4</v>
      </c>
      <c r="F32" s="4">
        <f t="shared" si="4"/>
        <v>0</v>
      </c>
      <c r="G32" s="5">
        <f t="shared" si="6"/>
        <v>31.439265923592416</v>
      </c>
      <c r="H32" s="5">
        <f t="shared" si="7"/>
        <v>31.439265923592416</v>
      </c>
      <c r="I32" s="19">
        <f t="shared" si="1"/>
        <v>0</v>
      </c>
      <c r="J32" s="5">
        <f t="shared" si="2"/>
        <v>0</v>
      </c>
      <c r="K32" s="5">
        <f t="shared" si="8"/>
        <v>0</v>
      </c>
      <c r="L32" s="5">
        <f t="shared" si="5"/>
        <v>31.439265923592416</v>
      </c>
      <c r="M32" s="7">
        <f t="shared" si="3"/>
        <v>0</v>
      </c>
      <c r="N32" s="3"/>
      <c r="O32" s="3"/>
      <c r="P32" s="3"/>
      <c r="Q32" s="3"/>
      <c r="R32" s="3"/>
      <c r="S32" s="3"/>
      <c r="T32" s="3"/>
      <c r="U32" s="16"/>
      <c r="V32" s="10"/>
      <c r="W32" s="4"/>
      <c r="Y32" s="1"/>
      <c r="Z32" s="17"/>
      <c r="AB32" s="4"/>
    </row>
    <row r="33" spans="1:28" x14ac:dyDescent="0.35">
      <c r="A33" s="116">
        <v>20</v>
      </c>
      <c r="B33" s="70">
        <v>43757</v>
      </c>
      <c r="C33" s="45">
        <v>386.06808875855256</v>
      </c>
      <c r="D33" s="45">
        <v>3.4994000758495294</v>
      </c>
      <c r="E33" s="4">
        <f t="shared" si="0"/>
        <v>5</v>
      </c>
      <c r="F33" s="4">
        <f t="shared" si="4"/>
        <v>1</v>
      </c>
      <c r="G33" s="5">
        <f t="shared" si="6"/>
        <v>31.439265923592416</v>
      </c>
      <c r="H33" s="5">
        <f t="shared" si="7"/>
        <v>31.439265923592416</v>
      </c>
      <c r="I33" s="19">
        <f t="shared" si="1"/>
        <v>0</v>
      </c>
      <c r="J33" s="5">
        <f t="shared" si="2"/>
        <v>0</v>
      </c>
      <c r="K33" s="5">
        <f t="shared" si="8"/>
        <v>0</v>
      </c>
      <c r="L33" s="5">
        <f t="shared" si="5"/>
        <v>27.939865847742887</v>
      </c>
      <c r="M33" s="7">
        <f t="shared" si="3"/>
        <v>0</v>
      </c>
      <c r="N33" s="3"/>
      <c r="O33" s="3"/>
      <c r="P33" s="3"/>
      <c r="Q33" s="3"/>
      <c r="R33" s="3"/>
      <c r="S33" s="3"/>
      <c r="T33" s="3"/>
      <c r="U33" s="16"/>
      <c r="V33" s="10"/>
      <c r="W33" s="4"/>
      <c r="Y33" s="1"/>
      <c r="Z33" s="17"/>
      <c r="AB33" s="4"/>
    </row>
    <row r="34" spans="1:28" x14ac:dyDescent="0.35">
      <c r="A34" s="116">
        <v>21</v>
      </c>
      <c r="B34" s="70">
        <v>43758</v>
      </c>
      <c r="C34" s="45">
        <v>386.06808875855256</v>
      </c>
      <c r="D34" s="45">
        <v>3.1925397091568541</v>
      </c>
      <c r="E34" s="4">
        <f t="shared" si="0"/>
        <v>6</v>
      </c>
      <c r="F34" s="4">
        <f t="shared" si="4"/>
        <v>0</v>
      </c>
      <c r="G34" s="5">
        <f t="shared" si="6"/>
        <v>27.939865847742887</v>
      </c>
      <c r="H34" s="5">
        <f t="shared" si="7"/>
        <v>27.939865847742887</v>
      </c>
      <c r="I34" s="19">
        <f t="shared" si="1"/>
        <v>0</v>
      </c>
      <c r="J34" s="5">
        <f t="shared" si="2"/>
        <v>0</v>
      </c>
      <c r="K34" s="5">
        <f t="shared" si="8"/>
        <v>0</v>
      </c>
      <c r="L34" s="5">
        <f t="shared" si="5"/>
        <v>24.747326138586033</v>
      </c>
      <c r="M34" s="7">
        <f t="shared" si="3"/>
        <v>0</v>
      </c>
      <c r="N34" s="3"/>
      <c r="O34" s="3"/>
      <c r="P34" s="3"/>
      <c r="Q34" s="3"/>
      <c r="R34" s="3"/>
      <c r="S34" s="3"/>
      <c r="T34" s="3"/>
      <c r="U34" s="16"/>
      <c r="V34" s="10"/>
      <c r="W34" s="4"/>
      <c r="Y34" s="1"/>
      <c r="Z34" s="17"/>
      <c r="AB34" s="4"/>
    </row>
    <row r="35" spans="1:28" x14ac:dyDescent="0.35">
      <c r="A35" s="116">
        <v>22</v>
      </c>
      <c r="B35" s="70">
        <v>43759</v>
      </c>
      <c r="C35" s="45">
        <v>386.06808875855256</v>
      </c>
      <c r="D35" s="45">
        <v>0</v>
      </c>
      <c r="E35" s="4">
        <f t="shared" si="0"/>
        <v>7</v>
      </c>
      <c r="F35" s="4">
        <f t="shared" si="4"/>
        <v>0</v>
      </c>
      <c r="G35" s="5">
        <f t="shared" si="6"/>
        <v>24.747326138586033</v>
      </c>
      <c r="H35" s="5">
        <f t="shared" si="7"/>
        <v>24.747326138586033</v>
      </c>
      <c r="I35" s="19">
        <f t="shared" si="1"/>
        <v>0</v>
      </c>
      <c r="J35" s="5">
        <f t="shared" si="2"/>
        <v>0</v>
      </c>
      <c r="K35" s="5">
        <f t="shared" si="8"/>
        <v>0</v>
      </c>
      <c r="L35" s="5">
        <f t="shared" si="5"/>
        <v>24.747326138586033</v>
      </c>
      <c r="M35" s="7">
        <f t="shared" si="3"/>
        <v>0</v>
      </c>
      <c r="N35" s="3"/>
      <c r="O35" s="3"/>
      <c r="P35" s="3"/>
      <c r="Q35" s="3"/>
      <c r="R35" s="3"/>
      <c r="S35" s="3"/>
      <c r="T35" s="3"/>
      <c r="U35" s="16"/>
      <c r="V35" s="10"/>
      <c r="W35" s="4"/>
      <c r="Y35" s="1"/>
      <c r="Z35" s="17"/>
      <c r="AB35" s="4"/>
    </row>
    <row r="36" spans="1:28" x14ac:dyDescent="0.35">
      <c r="A36" s="116">
        <v>23</v>
      </c>
      <c r="B36" s="70">
        <v>43760</v>
      </c>
      <c r="C36" s="45">
        <v>386.06808875855256</v>
      </c>
      <c r="D36" s="45">
        <v>0</v>
      </c>
      <c r="E36" s="4">
        <f t="shared" si="0"/>
        <v>1</v>
      </c>
      <c r="F36" s="4">
        <f t="shared" si="4"/>
        <v>1</v>
      </c>
      <c r="G36" s="5">
        <f t="shared" si="6"/>
        <v>24.747326138586033</v>
      </c>
      <c r="H36" s="5">
        <f t="shared" si="7"/>
        <v>24.747326138586033</v>
      </c>
      <c r="I36" s="19">
        <f t="shared" si="1"/>
        <v>0</v>
      </c>
      <c r="J36" s="5">
        <f t="shared" si="2"/>
        <v>0</v>
      </c>
      <c r="K36" s="5">
        <f t="shared" si="8"/>
        <v>0</v>
      </c>
      <c r="L36" s="5">
        <f t="shared" si="5"/>
        <v>24.747326138586033</v>
      </c>
      <c r="M36" s="7">
        <f t="shared" si="3"/>
        <v>0</v>
      </c>
      <c r="N36" s="3"/>
      <c r="O36" s="3"/>
      <c r="P36" s="3"/>
      <c r="Q36" s="3"/>
      <c r="R36" s="3"/>
      <c r="S36" s="3"/>
      <c r="T36" s="3"/>
      <c r="U36" s="16"/>
      <c r="V36" s="10"/>
      <c r="W36" s="4"/>
      <c r="Y36" s="1"/>
      <c r="Z36" s="17"/>
      <c r="AB36" s="4"/>
    </row>
    <row r="37" spans="1:28" x14ac:dyDescent="0.35">
      <c r="A37" s="116">
        <v>24</v>
      </c>
      <c r="B37" s="70">
        <v>43761</v>
      </c>
      <c r="C37" s="45">
        <v>386.06808875855256</v>
      </c>
      <c r="D37" s="45">
        <v>0</v>
      </c>
      <c r="E37" s="4">
        <f t="shared" si="0"/>
        <v>2</v>
      </c>
      <c r="F37" s="4">
        <f t="shared" si="4"/>
        <v>0</v>
      </c>
      <c r="G37" s="5">
        <f t="shared" si="6"/>
        <v>24.747326138586033</v>
      </c>
      <c r="H37" s="5">
        <f t="shared" si="7"/>
        <v>24.747326138586033</v>
      </c>
      <c r="I37" s="19">
        <f t="shared" si="1"/>
        <v>0</v>
      </c>
      <c r="J37" s="5">
        <f t="shared" si="2"/>
        <v>0</v>
      </c>
      <c r="K37" s="5">
        <f t="shared" si="8"/>
        <v>0</v>
      </c>
      <c r="L37" s="5">
        <f t="shared" si="5"/>
        <v>24.747326138586033</v>
      </c>
      <c r="M37" s="7">
        <f t="shared" si="3"/>
        <v>0</v>
      </c>
      <c r="N37" s="3"/>
      <c r="O37" s="3"/>
      <c r="P37" s="3"/>
      <c r="Q37" s="3"/>
      <c r="R37" s="3"/>
      <c r="S37" s="3"/>
      <c r="T37" s="3"/>
      <c r="U37" s="16"/>
      <c r="V37" s="10"/>
      <c r="W37" s="4"/>
      <c r="Y37" s="1"/>
      <c r="Z37" s="17"/>
      <c r="AB37" s="4"/>
    </row>
    <row r="38" spans="1:28" x14ac:dyDescent="0.35">
      <c r="A38" s="116">
        <v>25</v>
      </c>
      <c r="B38" s="70">
        <v>43762</v>
      </c>
      <c r="C38" s="45">
        <v>386.06808875855256</v>
      </c>
      <c r="D38" s="45">
        <v>0</v>
      </c>
      <c r="E38" s="4">
        <f t="shared" si="0"/>
        <v>3</v>
      </c>
      <c r="F38" s="4">
        <f t="shared" si="4"/>
        <v>0</v>
      </c>
      <c r="G38" s="5">
        <f t="shared" si="6"/>
        <v>24.747326138586033</v>
      </c>
      <c r="H38" s="5">
        <f t="shared" si="7"/>
        <v>24.747326138586033</v>
      </c>
      <c r="I38" s="19">
        <f t="shared" si="1"/>
        <v>0</v>
      </c>
      <c r="J38" s="5">
        <f t="shared" si="2"/>
        <v>0</v>
      </c>
      <c r="K38" s="5">
        <f t="shared" si="8"/>
        <v>0</v>
      </c>
      <c r="L38" s="5">
        <f t="shared" si="5"/>
        <v>24.747326138586033</v>
      </c>
      <c r="M38" s="7">
        <f t="shared" si="3"/>
        <v>0</v>
      </c>
      <c r="N38" s="3"/>
      <c r="O38" s="3"/>
      <c r="P38" s="3"/>
      <c r="Q38" s="3"/>
      <c r="R38" s="3"/>
      <c r="S38" s="3"/>
      <c r="T38" s="3"/>
      <c r="U38" s="16"/>
      <c r="V38" s="10"/>
      <c r="W38" s="4"/>
      <c r="Y38" s="1"/>
      <c r="Z38" s="17"/>
      <c r="AB38" s="4"/>
    </row>
    <row r="39" spans="1:28" x14ac:dyDescent="0.35">
      <c r="A39" s="116">
        <v>26</v>
      </c>
      <c r="B39" s="70">
        <v>43763</v>
      </c>
      <c r="C39" s="45">
        <v>386.06808875855256</v>
      </c>
      <c r="D39" s="45">
        <v>0</v>
      </c>
      <c r="E39" s="4">
        <f t="shared" si="0"/>
        <v>4</v>
      </c>
      <c r="F39" s="4">
        <f t="shared" si="4"/>
        <v>0</v>
      </c>
      <c r="G39" s="5">
        <f t="shared" si="6"/>
        <v>24.747326138586033</v>
      </c>
      <c r="H39" s="5">
        <f t="shared" si="7"/>
        <v>24.747326138586033</v>
      </c>
      <c r="I39" s="19">
        <f t="shared" si="1"/>
        <v>0</v>
      </c>
      <c r="J39" s="5">
        <f t="shared" si="2"/>
        <v>0</v>
      </c>
      <c r="K39" s="5">
        <f t="shared" si="8"/>
        <v>0</v>
      </c>
      <c r="L39" s="5">
        <f t="shared" si="5"/>
        <v>24.747326138586033</v>
      </c>
      <c r="M39" s="7">
        <f t="shared" si="3"/>
        <v>0</v>
      </c>
      <c r="N39" s="3"/>
      <c r="O39" s="3"/>
      <c r="P39" s="3"/>
      <c r="Q39" s="3"/>
      <c r="R39" s="3"/>
      <c r="S39" s="3"/>
      <c r="T39" s="3"/>
      <c r="U39" s="3"/>
      <c r="V39" s="3"/>
      <c r="W39" s="4"/>
      <c r="Y39" s="1"/>
      <c r="Z39" s="17"/>
      <c r="AB39" s="4"/>
    </row>
    <row r="40" spans="1:28" x14ac:dyDescent="0.35">
      <c r="A40" s="116">
        <v>27</v>
      </c>
      <c r="B40" s="70">
        <v>43764</v>
      </c>
      <c r="C40" s="45">
        <v>386.06808875855256</v>
      </c>
      <c r="D40" s="45">
        <v>3.2245447211911555</v>
      </c>
      <c r="E40" s="4">
        <f t="shared" si="0"/>
        <v>5</v>
      </c>
      <c r="F40" s="4">
        <f t="shared" si="4"/>
        <v>1</v>
      </c>
      <c r="G40" s="5">
        <f t="shared" si="6"/>
        <v>24.747326138586033</v>
      </c>
      <c r="H40" s="5">
        <f t="shared" si="7"/>
        <v>24.747326138586033</v>
      </c>
      <c r="I40" s="19">
        <f t="shared" si="1"/>
        <v>0</v>
      </c>
      <c r="J40" s="5">
        <f t="shared" si="2"/>
        <v>0</v>
      </c>
      <c r="K40" s="5">
        <f t="shared" si="8"/>
        <v>0</v>
      </c>
      <c r="L40" s="5">
        <f t="shared" si="5"/>
        <v>21.522781417394878</v>
      </c>
      <c r="M40" s="7">
        <f t="shared" si="3"/>
        <v>0</v>
      </c>
      <c r="N40" s="3"/>
      <c r="O40" s="3"/>
      <c r="P40" s="3"/>
      <c r="Q40" s="3"/>
      <c r="R40" s="3"/>
      <c r="S40" s="3"/>
      <c r="T40" s="3"/>
      <c r="U40" s="3"/>
      <c r="V40" s="3"/>
      <c r="W40" s="3"/>
      <c r="Y40" s="1"/>
      <c r="Z40" s="17"/>
      <c r="AB40" s="4"/>
    </row>
    <row r="41" spans="1:28" x14ac:dyDescent="0.35">
      <c r="A41" s="116">
        <v>28</v>
      </c>
      <c r="B41" s="70">
        <v>43765</v>
      </c>
      <c r="C41" s="45">
        <v>386.06808875855256</v>
      </c>
      <c r="D41" s="45">
        <v>3.4433128676019562</v>
      </c>
      <c r="E41" s="4">
        <f t="shared" si="0"/>
        <v>6</v>
      </c>
      <c r="F41" s="4">
        <f t="shared" si="4"/>
        <v>0</v>
      </c>
      <c r="G41" s="5">
        <f t="shared" si="6"/>
        <v>21.522781417394878</v>
      </c>
      <c r="H41" s="5">
        <f t="shared" si="7"/>
        <v>21.522781417394878</v>
      </c>
      <c r="I41" s="19">
        <f t="shared" si="1"/>
        <v>0</v>
      </c>
      <c r="J41" s="5">
        <f t="shared" si="2"/>
        <v>0</v>
      </c>
      <c r="K41" s="5">
        <f t="shared" si="8"/>
        <v>0</v>
      </c>
      <c r="L41" s="5">
        <f t="shared" si="5"/>
        <v>18.079468549792921</v>
      </c>
      <c r="M41" s="7">
        <f t="shared" si="3"/>
        <v>0</v>
      </c>
      <c r="N41" s="3"/>
      <c r="O41" s="3"/>
      <c r="P41" s="3"/>
      <c r="Q41" s="3"/>
      <c r="R41" s="3"/>
      <c r="S41" s="3"/>
      <c r="T41" s="3"/>
      <c r="U41" s="16"/>
      <c r="V41" s="3"/>
      <c r="W41" s="4"/>
      <c r="Y41" s="1"/>
      <c r="Z41" s="17"/>
      <c r="AB41" s="4"/>
    </row>
    <row r="42" spans="1:28" x14ac:dyDescent="0.35">
      <c r="A42" s="116">
        <v>29</v>
      </c>
      <c r="B42" s="70">
        <v>43766</v>
      </c>
      <c r="C42" s="45">
        <v>386.06808875855256</v>
      </c>
      <c r="D42" s="45">
        <v>3.4032830234575284</v>
      </c>
      <c r="E42" s="4">
        <f t="shared" si="0"/>
        <v>7</v>
      </c>
      <c r="F42" s="4">
        <f t="shared" si="4"/>
        <v>0</v>
      </c>
      <c r="G42" s="5">
        <f t="shared" si="6"/>
        <v>18.079468549792921</v>
      </c>
      <c r="H42" s="5">
        <f t="shared" si="7"/>
        <v>18.079468549792921</v>
      </c>
      <c r="I42" s="19">
        <f t="shared" si="1"/>
        <v>0</v>
      </c>
      <c r="J42" s="5">
        <f t="shared" si="2"/>
        <v>0</v>
      </c>
      <c r="K42" s="5">
        <f t="shared" si="8"/>
        <v>0</v>
      </c>
      <c r="L42" s="5">
        <f t="shared" si="5"/>
        <v>14.676185526335392</v>
      </c>
      <c r="M42" s="7">
        <f t="shared" si="3"/>
        <v>0</v>
      </c>
      <c r="U42" s="16"/>
      <c r="V42" s="10"/>
      <c r="W42" s="4"/>
      <c r="Y42" s="1"/>
      <c r="Z42" s="17"/>
      <c r="AB42" s="4"/>
    </row>
    <row r="43" spans="1:28" x14ac:dyDescent="0.35">
      <c r="A43" s="116">
        <v>30</v>
      </c>
      <c r="B43" s="70">
        <v>43767</v>
      </c>
      <c r="C43" s="45">
        <v>386.06808875855256</v>
      </c>
      <c r="D43" s="45">
        <v>3.638188507868878</v>
      </c>
      <c r="E43" s="4">
        <f t="shared" si="0"/>
        <v>1</v>
      </c>
      <c r="F43" s="4">
        <f t="shared" si="4"/>
        <v>1</v>
      </c>
      <c r="G43" s="5">
        <f t="shared" si="6"/>
        <v>14.676185526335392</v>
      </c>
      <c r="H43" s="5">
        <f t="shared" si="7"/>
        <v>14.676185526335392</v>
      </c>
      <c r="I43" s="19">
        <f t="shared" si="1"/>
        <v>1</v>
      </c>
      <c r="J43" s="5">
        <f t="shared" si="2"/>
        <v>28</v>
      </c>
      <c r="K43" s="5">
        <f t="shared" si="8"/>
        <v>0</v>
      </c>
      <c r="L43" s="5">
        <f t="shared" si="5"/>
        <v>11.037997018466513</v>
      </c>
      <c r="M43" s="7">
        <f t="shared" si="3"/>
        <v>0</v>
      </c>
      <c r="U43" s="16"/>
      <c r="V43" s="10"/>
      <c r="W43" s="4"/>
      <c r="Y43" s="1"/>
      <c r="Z43" s="17"/>
      <c r="AB43" s="4"/>
    </row>
    <row r="44" spans="1:28" x14ac:dyDescent="0.35">
      <c r="A44" s="116">
        <v>31</v>
      </c>
      <c r="B44" s="70">
        <v>43768</v>
      </c>
      <c r="C44" s="45">
        <v>386.06808875855256</v>
      </c>
      <c r="D44" s="45">
        <v>3.1379581928525031</v>
      </c>
      <c r="E44" s="4">
        <f t="shared" si="0"/>
        <v>2</v>
      </c>
      <c r="F44" s="4">
        <f t="shared" si="4"/>
        <v>0</v>
      </c>
      <c r="G44" s="5">
        <f t="shared" si="6"/>
        <v>11.037997018466513</v>
      </c>
      <c r="H44" s="5">
        <f t="shared" si="7"/>
        <v>39.037997018466513</v>
      </c>
      <c r="I44" s="19">
        <f t="shared" si="1"/>
        <v>0</v>
      </c>
      <c r="J44" s="5">
        <f t="shared" si="2"/>
        <v>0</v>
      </c>
      <c r="K44" s="5">
        <f t="shared" si="8"/>
        <v>0</v>
      </c>
      <c r="L44" s="5">
        <f t="shared" si="5"/>
        <v>7.9000388256140095</v>
      </c>
      <c r="M44" s="7">
        <f t="shared" si="3"/>
        <v>0</v>
      </c>
      <c r="Y44" s="1"/>
      <c r="Z44" s="13"/>
      <c r="AB44" s="4"/>
    </row>
    <row r="45" spans="1:28" x14ac:dyDescent="0.35">
      <c r="A45" s="116">
        <v>32</v>
      </c>
      <c r="B45" s="70">
        <v>43769</v>
      </c>
      <c r="C45" s="45">
        <v>399.33600830307665</v>
      </c>
      <c r="D45" s="45">
        <v>3.5104959575716852</v>
      </c>
      <c r="E45" s="4">
        <f t="shared" si="0"/>
        <v>3</v>
      </c>
      <c r="F45" s="4">
        <f t="shared" si="4"/>
        <v>0</v>
      </c>
      <c r="G45" s="5">
        <f t="shared" si="6"/>
        <v>7.9000388256140095</v>
      </c>
      <c r="H45" s="5">
        <f t="shared" si="7"/>
        <v>35.900038825614011</v>
      </c>
      <c r="I45" s="19">
        <f t="shared" si="1"/>
        <v>0</v>
      </c>
      <c r="J45" s="5">
        <f t="shared" si="2"/>
        <v>0</v>
      </c>
      <c r="K45" s="5">
        <f t="shared" si="8"/>
        <v>0</v>
      </c>
      <c r="L45" s="5">
        <f t="shared" si="5"/>
        <v>4.3895428680423247</v>
      </c>
      <c r="M45" s="7">
        <f t="shared" si="3"/>
        <v>0</v>
      </c>
      <c r="Y45" s="1"/>
      <c r="Z45" s="13"/>
      <c r="AB45" s="4"/>
    </row>
    <row r="46" spans="1:28" x14ac:dyDescent="0.35">
      <c r="A46" s="116">
        <v>33</v>
      </c>
      <c r="B46" s="70">
        <v>43770</v>
      </c>
      <c r="C46" s="45">
        <v>399.33600830307665</v>
      </c>
      <c r="D46" s="45">
        <v>3.5507458254656026</v>
      </c>
      <c r="E46" s="4">
        <f t="shared" si="0"/>
        <v>4</v>
      </c>
      <c r="F46" s="4">
        <f t="shared" si="4"/>
        <v>0</v>
      </c>
      <c r="G46" s="5">
        <f t="shared" si="6"/>
        <v>4.3895428680423247</v>
      </c>
      <c r="H46" s="5">
        <f t="shared" si="7"/>
        <v>32.389542868042327</v>
      </c>
      <c r="I46" s="19">
        <f t="shared" si="1"/>
        <v>0</v>
      </c>
      <c r="J46" s="5">
        <f t="shared" si="2"/>
        <v>0</v>
      </c>
      <c r="K46" s="5">
        <f t="shared" si="8"/>
        <v>0</v>
      </c>
      <c r="L46" s="5">
        <f t="shared" si="5"/>
        <v>0.83879704257672216</v>
      </c>
      <c r="M46" s="7">
        <f t="shared" si="3"/>
        <v>0</v>
      </c>
      <c r="Y46" s="1"/>
      <c r="Z46" s="13"/>
      <c r="AB46" s="4"/>
    </row>
    <row r="47" spans="1:28" x14ac:dyDescent="0.35">
      <c r="A47" s="116">
        <v>34</v>
      </c>
      <c r="B47" s="70">
        <v>43771</v>
      </c>
      <c r="C47" s="45">
        <v>399.33600830307665</v>
      </c>
      <c r="D47" s="45">
        <v>3.6609686491586295</v>
      </c>
      <c r="E47" s="4">
        <f t="shared" si="0"/>
        <v>5</v>
      </c>
      <c r="F47" s="4">
        <f t="shared" si="4"/>
        <v>1</v>
      </c>
      <c r="G47" s="5">
        <f t="shared" si="6"/>
        <v>0.83879704257672216</v>
      </c>
      <c r="H47" s="5">
        <f t="shared" si="7"/>
        <v>28.838797042576722</v>
      </c>
      <c r="I47" s="19">
        <f t="shared" si="1"/>
        <v>0</v>
      </c>
      <c r="J47" s="5">
        <f t="shared" si="2"/>
        <v>0</v>
      </c>
      <c r="K47" s="5">
        <f t="shared" si="8"/>
        <v>28</v>
      </c>
      <c r="L47" s="5">
        <f t="shared" si="5"/>
        <v>25.177828393418093</v>
      </c>
      <c r="M47" s="7">
        <f t="shared" si="3"/>
        <v>0</v>
      </c>
      <c r="Y47" s="1"/>
      <c r="Z47" s="13"/>
      <c r="AB47" s="4"/>
    </row>
    <row r="48" spans="1:28" x14ac:dyDescent="0.35">
      <c r="A48" s="116">
        <v>35</v>
      </c>
      <c r="B48" s="70">
        <v>43772</v>
      </c>
      <c r="C48" s="45">
        <v>399.33600830307665</v>
      </c>
      <c r="D48" s="45">
        <v>3.0828259340787492</v>
      </c>
      <c r="E48" s="4">
        <f t="shared" si="0"/>
        <v>6</v>
      </c>
      <c r="F48" s="4">
        <f t="shared" si="4"/>
        <v>0</v>
      </c>
      <c r="G48" s="5">
        <f t="shared" si="6"/>
        <v>25.177828393418093</v>
      </c>
      <c r="H48" s="5">
        <f t="shared" si="7"/>
        <v>25.177828393418093</v>
      </c>
      <c r="I48" s="19">
        <f t="shared" si="1"/>
        <v>0</v>
      </c>
      <c r="J48" s="5">
        <f t="shared" si="2"/>
        <v>0</v>
      </c>
      <c r="K48" s="5">
        <f t="shared" si="8"/>
        <v>0</v>
      </c>
      <c r="L48" s="5">
        <f t="shared" si="5"/>
        <v>22.095002459339344</v>
      </c>
      <c r="M48" s="7">
        <f t="shared" si="3"/>
        <v>0</v>
      </c>
      <c r="Y48" s="1"/>
      <c r="Z48" s="13"/>
      <c r="AB48" s="4"/>
    </row>
    <row r="49" spans="1:28" x14ac:dyDescent="0.35">
      <c r="A49" s="116">
        <v>36</v>
      </c>
      <c r="B49" s="70">
        <v>43773</v>
      </c>
      <c r="C49" s="45">
        <v>399.33600830307665</v>
      </c>
      <c r="D49" s="45">
        <v>3.5773057185326564</v>
      </c>
      <c r="E49" s="4">
        <f t="shared" si="0"/>
        <v>7</v>
      </c>
      <c r="F49" s="4">
        <f t="shared" si="4"/>
        <v>0</v>
      </c>
      <c r="G49" s="5">
        <f t="shared" si="6"/>
        <v>22.095002459339344</v>
      </c>
      <c r="H49" s="5">
        <f t="shared" si="7"/>
        <v>22.095002459339344</v>
      </c>
      <c r="I49" s="19">
        <f t="shared" si="1"/>
        <v>0</v>
      </c>
      <c r="J49" s="5">
        <f t="shared" si="2"/>
        <v>0</v>
      </c>
      <c r="K49" s="5">
        <f t="shared" si="8"/>
        <v>0</v>
      </c>
      <c r="L49" s="5">
        <f t="shared" si="5"/>
        <v>18.517696740806688</v>
      </c>
      <c r="M49" s="7">
        <f t="shared" si="3"/>
        <v>0</v>
      </c>
      <c r="Y49" s="1"/>
      <c r="Z49" s="13"/>
      <c r="AB49" s="4"/>
    </row>
    <row r="50" spans="1:28" x14ac:dyDescent="0.35">
      <c r="A50" s="116">
        <v>37</v>
      </c>
      <c r="B50" s="70">
        <v>43774</v>
      </c>
      <c r="C50" s="45">
        <v>399.33600830307665</v>
      </c>
      <c r="D50" s="45">
        <v>2.8849502016413617</v>
      </c>
      <c r="E50" s="4">
        <f t="shared" si="0"/>
        <v>1</v>
      </c>
      <c r="F50" s="4">
        <f t="shared" si="4"/>
        <v>1</v>
      </c>
      <c r="G50" s="5">
        <f t="shared" si="6"/>
        <v>18.517696740806688</v>
      </c>
      <c r="H50" s="5">
        <f t="shared" si="7"/>
        <v>18.517696740806688</v>
      </c>
      <c r="I50" s="19">
        <f t="shared" si="1"/>
        <v>0</v>
      </c>
      <c r="J50" s="5">
        <f t="shared" si="2"/>
        <v>0</v>
      </c>
      <c r="K50" s="5">
        <f t="shared" ref="K50:K79" si="9">IF(F50=1,SUM(J45:J49),0)</f>
        <v>0</v>
      </c>
      <c r="L50" s="5">
        <f t="shared" si="5"/>
        <v>15.632746539165327</v>
      </c>
      <c r="M50" s="7">
        <f t="shared" si="3"/>
        <v>0</v>
      </c>
      <c r="Y50" s="1"/>
      <c r="Z50" s="13"/>
      <c r="AB50" s="4"/>
    </row>
    <row r="51" spans="1:28" x14ac:dyDescent="0.35">
      <c r="A51" s="116">
        <v>38</v>
      </c>
      <c r="B51" s="70">
        <v>43775</v>
      </c>
      <c r="C51" s="45">
        <v>399.33600830307665</v>
      </c>
      <c r="D51" s="45">
        <v>0</v>
      </c>
      <c r="E51" s="4">
        <f t="shared" si="0"/>
        <v>2</v>
      </c>
      <c r="F51" s="4">
        <f t="shared" si="4"/>
        <v>0</v>
      </c>
      <c r="G51" s="5">
        <f t="shared" si="6"/>
        <v>15.632746539165327</v>
      </c>
      <c r="H51" s="5">
        <f t="shared" si="7"/>
        <v>15.632746539165327</v>
      </c>
      <c r="I51" s="19">
        <f t="shared" si="1"/>
        <v>0</v>
      </c>
      <c r="J51" s="5">
        <f t="shared" si="2"/>
        <v>0</v>
      </c>
      <c r="K51" s="5">
        <f t="shared" si="9"/>
        <v>0</v>
      </c>
      <c r="L51" s="5">
        <f t="shared" si="5"/>
        <v>15.632746539165327</v>
      </c>
      <c r="M51" s="7">
        <f t="shared" si="3"/>
        <v>0</v>
      </c>
      <c r="Y51" s="1"/>
      <c r="Z51" s="13"/>
      <c r="AB51" s="4"/>
    </row>
    <row r="52" spans="1:28" x14ac:dyDescent="0.35">
      <c r="A52" s="116">
        <v>39</v>
      </c>
      <c r="B52" s="70">
        <v>43776</v>
      </c>
      <c r="C52" s="45">
        <v>399.33600830307665</v>
      </c>
      <c r="D52" s="45">
        <v>0</v>
      </c>
      <c r="E52" s="4">
        <f t="shared" si="0"/>
        <v>3</v>
      </c>
      <c r="F52" s="4">
        <f t="shared" si="4"/>
        <v>0</v>
      </c>
      <c r="G52" s="5">
        <f t="shared" si="6"/>
        <v>15.632746539165327</v>
      </c>
      <c r="H52" s="5">
        <f t="shared" si="7"/>
        <v>15.632746539165327</v>
      </c>
      <c r="I52" s="19">
        <f t="shared" si="1"/>
        <v>0</v>
      </c>
      <c r="J52" s="5">
        <f t="shared" si="2"/>
        <v>0</v>
      </c>
      <c r="K52" s="5">
        <f t="shared" si="9"/>
        <v>0</v>
      </c>
      <c r="L52" s="5">
        <f t="shared" si="5"/>
        <v>15.632746539165327</v>
      </c>
      <c r="M52" s="7">
        <f t="shared" si="3"/>
        <v>0</v>
      </c>
      <c r="Y52" s="1"/>
      <c r="Z52" s="13"/>
      <c r="AB52" s="4"/>
    </row>
    <row r="53" spans="1:28" x14ac:dyDescent="0.35">
      <c r="A53" s="116">
        <v>40</v>
      </c>
      <c r="B53" s="70">
        <v>43777</v>
      </c>
      <c r="C53" s="45">
        <v>399.33600830307665</v>
      </c>
      <c r="D53" s="45">
        <v>0</v>
      </c>
      <c r="E53" s="4">
        <f t="shared" si="0"/>
        <v>4</v>
      </c>
      <c r="F53" s="4">
        <f t="shared" si="4"/>
        <v>0</v>
      </c>
      <c r="G53" s="5">
        <f t="shared" si="6"/>
        <v>15.632746539165327</v>
      </c>
      <c r="H53" s="5">
        <f t="shared" si="7"/>
        <v>15.632746539165327</v>
      </c>
      <c r="I53" s="19">
        <f t="shared" si="1"/>
        <v>0</v>
      </c>
      <c r="J53" s="5">
        <f t="shared" si="2"/>
        <v>0</v>
      </c>
      <c r="K53" s="5">
        <f t="shared" si="9"/>
        <v>0</v>
      </c>
      <c r="L53" s="5">
        <f t="shared" si="5"/>
        <v>15.632746539165327</v>
      </c>
      <c r="M53" s="7">
        <f t="shared" si="3"/>
        <v>0</v>
      </c>
      <c r="Y53" s="1"/>
      <c r="Z53" s="13"/>
      <c r="AB53" s="4"/>
    </row>
    <row r="54" spans="1:28" x14ac:dyDescent="0.35">
      <c r="A54" s="116">
        <v>41</v>
      </c>
      <c r="B54" s="70">
        <v>43778</v>
      </c>
      <c r="C54" s="45">
        <v>399.33600830307665</v>
      </c>
      <c r="D54" s="45">
        <v>0</v>
      </c>
      <c r="E54" s="4">
        <f t="shared" si="0"/>
        <v>5</v>
      </c>
      <c r="F54" s="4">
        <f t="shared" si="4"/>
        <v>1</v>
      </c>
      <c r="G54" s="5">
        <f t="shared" si="6"/>
        <v>15.632746539165327</v>
      </c>
      <c r="H54" s="5">
        <f t="shared" si="7"/>
        <v>15.632746539165327</v>
      </c>
      <c r="I54" s="19">
        <f t="shared" si="1"/>
        <v>1</v>
      </c>
      <c r="J54" s="5">
        <f t="shared" si="2"/>
        <v>28</v>
      </c>
      <c r="K54" s="5">
        <f t="shared" si="9"/>
        <v>0</v>
      </c>
      <c r="L54" s="5">
        <f t="shared" si="5"/>
        <v>15.632746539165327</v>
      </c>
      <c r="M54" s="7">
        <f t="shared" si="3"/>
        <v>0</v>
      </c>
      <c r="Y54" s="1"/>
      <c r="Z54" s="13"/>
      <c r="AB54" s="4"/>
    </row>
    <row r="55" spans="1:28" x14ac:dyDescent="0.35">
      <c r="A55" s="116">
        <v>42</v>
      </c>
      <c r="B55" s="70">
        <v>43779</v>
      </c>
      <c r="C55" s="45">
        <v>399.33600830307665</v>
      </c>
      <c r="D55" s="45">
        <v>0</v>
      </c>
      <c r="E55" s="4">
        <f t="shared" si="0"/>
        <v>6</v>
      </c>
      <c r="F55" s="4">
        <f t="shared" si="4"/>
        <v>0</v>
      </c>
      <c r="G55" s="5">
        <f t="shared" si="6"/>
        <v>15.632746539165327</v>
      </c>
      <c r="H55" s="5">
        <f t="shared" si="7"/>
        <v>43.632746539165325</v>
      </c>
      <c r="I55" s="19">
        <f t="shared" si="1"/>
        <v>0</v>
      </c>
      <c r="J55" s="5">
        <f t="shared" si="2"/>
        <v>0</v>
      </c>
      <c r="K55" s="5">
        <f t="shared" si="9"/>
        <v>0</v>
      </c>
      <c r="L55" s="5">
        <f t="shared" si="5"/>
        <v>15.632746539165327</v>
      </c>
      <c r="M55" s="7">
        <f t="shared" si="3"/>
        <v>0</v>
      </c>
      <c r="Y55" s="1"/>
      <c r="Z55" s="13"/>
      <c r="AB55" s="4"/>
    </row>
    <row r="56" spans="1:28" x14ac:dyDescent="0.35">
      <c r="A56" s="116">
        <v>43</v>
      </c>
      <c r="B56" s="70">
        <v>43780</v>
      </c>
      <c r="C56" s="45">
        <v>399.33600830307665</v>
      </c>
      <c r="D56" s="45">
        <v>0</v>
      </c>
      <c r="E56" s="4">
        <f t="shared" si="0"/>
        <v>7</v>
      </c>
      <c r="F56" s="4">
        <f t="shared" si="4"/>
        <v>0</v>
      </c>
      <c r="G56" s="5">
        <f t="shared" si="6"/>
        <v>15.632746539165327</v>
      </c>
      <c r="H56" s="5">
        <f t="shared" si="7"/>
        <v>43.632746539165325</v>
      </c>
      <c r="I56" s="19">
        <f t="shared" si="1"/>
        <v>0</v>
      </c>
      <c r="J56" s="5">
        <f t="shared" si="2"/>
        <v>0</v>
      </c>
      <c r="K56" s="5">
        <f t="shared" si="9"/>
        <v>0</v>
      </c>
      <c r="L56" s="5">
        <f t="shared" si="5"/>
        <v>15.632746539165327</v>
      </c>
      <c r="M56" s="7">
        <f t="shared" si="3"/>
        <v>0</v>
      </c>
      <c r="Y56" s="1"/>
      <c r="Z56" s="13"/>
      <c r="AB56" s="4"/>
    </row>
    <row r="57" spans="1:28" x14ac:dyDescent="0.35">
      <c r="A57" s="116">
        <v>44</v>
      </c>
      <c r="B57" s="70">
        <v>43781</v>
      </c>
      <c r="C57" s="45">
        <v>399.33600830307665</v>
      </c>
      <c r="D57" s="45">
        <v>0</v>
      </c>
      <c r="E57" s="4">
        <f t="shared" si="0"/>
        <v>1</v>
      </c>
      <c r="F57" s="4">
        <f t="shared" si="4"/>
        <v>1</v>
      </c>
      <c r="G57" s="5">
        <f t="shared" si="6"/>
        <v>15.632746539165327</v>
      </c>
      <c r="H57" s="5">
        <f t="shared" si="7"/>
        <v>43.632746539165325</v>
      </c>
      <c r="I57" s="19">
        <f t="shared" si="1"/>
        <v>0</v>
      </c>
      <c r="J57" s="5">
        <f t="shared" si="2"/>
        <v>0</v>
      </c>
      <c r="K57" s="5">
        <f t="shared" si="9"/>
        <v>28</v>
      </c>
      <c r="L57" s="5">
        <f t="shared" si="5"/>
        <v>43.632746539165325</v>
      </c>
      <c r="M57" s="7">
        <f t="shared" si="3"/>
        <v>0</v>
      </c>
      <c r="Y57" s="1"/>
      <c r="Z57" s="13"/>
      <c r="AB57" s="4"/>
    </row>
    <row r="58" spans="1:28" x14ac:dyDescent="0.35">
      <c r="A58" s="116">
        <v>45</v>
      </c>
      <c r="B58" s="70">
        <v>43782</v>
      </c>
      <c r="C58" s="45">
        <v>399.33600830307665</v>
      </c>
      <c r="D58" s="45">
        <v>0</v>
      </c>
      <c r="E58" s="4">
        <f t="shared" si="0"/>
        <v>2</v>
      </c>
      <c r="F58" s="4">
        <f t="shared" si="4"/>
        <v>0</v>
      </c>
      <c r="G58" s="5">
        <f t="shared" si="6"/>
        <v>43.632746539165325</v>
      </c>
      <c r="H58" s="5">
        <f t="shared" si="7"/>
        <v>71.632746539165325</v>
      </c>
      <c r="I58" s="19">
        <f t="shared" si="1"/>
        <v>0</v>
      </c>
      <c r="J58" s="5">
        <f t="shared" si="2"/>
        <v>0</v>
      </c>
      <c r="K58" s="5">
        <f t="shared" si="9"/>
        <v>0</v>
      </c>
      <c r="L58" s="5">
        <f t="shared" si="5"/>
        <v>43.632746539165325</v>
      </c>
      <c r="M58" s="7">
        <f t="shared" si="3"/>
        <v>0</v>
      </c>
      <c r="Y58" s="1"/>
      <c r="Z58" s="13"/>
      <c r="AB58" s="4"/>
    </row>
    <row r="59" spans="1:28" x14ac:dyDescent="0.35">
      <c r="A59" s="116">
        <v>46</v>
      </c>
      <c r="B59" s="70">
        <v>43783</v>
      </c>
      <c r="C59" s="45">
        <v>399.33600830307665</v>
      </c>
      <c r="D59" s="45">
        <v>0</v>
      </c>
      <c r="E59" s="4">
        <f t="shared" si="0"/>
        <v>3</v>
      </c>
      <c r="F59" s="4">
        <f t="shared" si="4"/>
        <v>0</v>
      </c>
      <c r="G59" s="5">
        <f t="shared" si="6"/>
        <v>43.632746539165325</v>
      </c>
      <c r="H59" s="5">
        <f t="shared" si="7"/>
        <v>43.632746539165325</v>
      </c>
      <c r="I59" s="19">
        <f t="shared" si="1"/>
        <v>0</v>
      </c>
      <c r="J59" s="5">
        <f t="shared" si="2"/>
        <v>0</v>
      </c>
      <c r="K59" s="5">
        <f t="shared" si="9"/>
        <v>0</v>
      </c>
      <c r="L59" s="5">
        <f t="shared" si="5"/>
        <v>43.632746539165325</v>
      </c>
      <c r="M59" s="7">
        <f t="shared" si="3"/>
        <v>0</v>
      </c>
      <c r="Y59" s="1"/>
      <c r="Z59" s="13"/>
      <c r="AB59" s="4"/>
    </row>
    <row r="60" spans="1:28" x14ac:dyDescent="0.35">
      <c r="A60" s="116">
        <v>47</v>
      </c>
      <c r="B60" s="70">
        <v>43784</v>
      </c>
      <c r="C60" s="45">
        <v>399.33600830307665</v>
      </c>
      <c r="D60" s="45">
        <v>0</v>
      </c>
      <c r="E60" s="4">
        <f t="shared" si="0"/>
        <v>4</v>
      </c>
      <c r="F60" s="4">
        <f t="shared" si="4"/>
        <v>0</v>
      </c>
      <c r="G60" s="5">
        <f t="shared" si="6"/>
        <v>43.632746539165325</v>
      </c>
      <c r="H60" s="5">
        <f t="shared" si="7"/>
        <v>43.632746539165325</v>
      </c>
      <c r="I60" s="19">
        <f t="shared" si="1"/>
        <v>0</v>
      </c>
      <c r="J60" s="5">
        <f t="shared" si="2"/>
        <v>0</v>
      </c>
      <c r="K60" s="5">
        <f t="shared" si="9"/>
        <v>0</v>
      </c>
      <c r="L60" s="5">
        <f t="shared" si="5"/>
        <v>43.632746539165325</v>
      </c>
      <c r="M60" s="7">
        <f t="shared" si="3"/>
        <v>0</v>
      </c>
      <c r="Y60" s="1"/>
      <c r="Z60" s="13"/>
      <c r="AB60" s="4"/>
    </row>
    <row r="61" spans="1:28" x14ac:dyDescent="0.35">
      <c r="A61" s="116">
        <v>48</v>
      </c>
      <c r="B61" s="70">
        <v>43785</v>
      </c>
      <c r="C61" s="45">
        <v>399.33600830307665</v>
      </c>
      <c r="D61" s="45">
        <v>0</v>
      </c>
      <c r="E61" s="4">
        <f t="shared" si="0"/>
        <v>5</v>
      </c>
      <c r="F61" s="4">
        <f t="shared" si="4"/>
        <v>1</v>
      </c>
      <c r="G61" s="5">
        <f t="shared" si="6"/>
        <v>43.632746539165325</v>
      </c>
      <c r="H61" s="5">
        <f t="shared" si="7"/>
        <v>43.632746539165325</v>
      </c>
      <c r="I61" s="19">
        <f t="shared" si="1"/>
        <v>0</v>
      </c>
      <c r="J61" s="5">
        <f t="shared" si="2"/>
        <v>0</v>
      </c>
      <c r="K61" s="5">
        <f t="shared" si="9"/>
        <v>0</v>
      </c>
      <c r="L61" s="5">
        <f t="shared" si="5"/>
        <v>43.632746539165325</v>
      </c>
      <c r="M61" s="7">
        <f t="shared" si="3"/>
        <v>0</v>
      </c>
      <c r="Y61" s="1"/>
      <c r="Z61" s="13"/>
      <c r="AB61" s="4"/>
    </row>
    <row r="62" spans="1:28" x14ac:dyDescent="0.35">
      <c r="A62" s="116">
        <v>49</v>
      </c>
      <c r="B62" s="70">
        <v>43786</v>
      </c>
      <c r="C62" s="45">
        <v>399.33600830307665</v>
      </c>
      <c r="D62" s="45">
        <v>0</v>
      </c>
      <c r="E62" s="4">
        <f t="shared" si="0"/>
        <v>6</v>
      </c>
      <c r="F62" s="4">
        <f t="shared" si="4"/>
        <v>0</v>
      </c>
      <c r="G62" s="5">
        <f t="shared" si="6"/>
        <v>43.632746539165325</v>
      </c>
      <c r="H62" s="5">
        <f t="shared" si="7"/>
        <v>43.632746539165325</v>
      </c>
      <c r="I62" s="19">
        <f t="shared" si="1"/>
        <v>0</v>
      </c>
      <c r="J62" s="5">
        <f t="shared" si="2"/>
        <v>0</v>
      </c>
      <c r="K62" s="5">
        <f t="shared" si="9"/>
        <v>0</v>
      </c>
      <c r="L62" s="5">
        <f t="shared" si="5"/>
        <v>43.632746539165325</v>
      </c>
      <c r="M62" s="7">
        <f t="shared" si="3"/>
        <v>0</v>
      </c>
      <c r="Y62" s="1"/>
      <c r="Z62" s="13"/>
      <c r="AB62" s="4"/>
    </row>
    <row r="63" spans="1:28" x14ac:dyDescent="0.35">
      <c r="A63" s="116">
        <v>50</v>
      </c>
      <c r="B63" s="70">
        <v>43787</v>
      </c>
      <c r="C63" s="45">
        <v>399.33600830307665</v>
      </c>
      <c r="D63" s="45">
        <v>0</v>
      </c>
      <c r="E63" s="4">
        <f t="shared" si="0"/>
        <v>7</v>
      </c>
      <c r="F63" s="4">
        <f t="shared" si="4"/>
        <v>0</v>
      </c>
      <c r="G63" s="5">
        <f t="shared" si="6"/>
        <v>43.632746539165325</v>
      </c>
      <c r="H63" s="5">
        <f t="shared" si="7"/>
        <v>43.632746539165325</v>
      </c>
      <c r="I63" s="19">
        <f t="shared" si="1"/>
        <v>0</v>
      </c>
      <c r="J63" s="5">
        <f t="shared" si="2"/>
        <v>0</v>
      </c>
      <c r="K63" s="5">
        <f t="shared" si="9"/>
        <v>0</v>
      </c>
      <c r="L63" s="5">
        <f t="shared" si="5"/>
        <v>43.632746539165325</v>
      </c>
      <c r="M63" s="7">
        <f t="shared" si="3"/>
        <v>0</v>
      </c>
      <c r="Y63" s="1"/>
      <c r="Z63" s="13"/>
      <c r="AB63" s="4"/>
    </row>
    <row r="64" spans="1:28" x14ac:dyDescent="0.35">
      <c r="A64" s="116">
        <v>51</v>
      </c>
      <c r="B64" s="70">
        <v>43788</v>
      </c>
      <c r="C64" s="45">
        <v>399.33600830307665</v>
      </c>
      <c r="D64" s="45">
        <v>0</v>
      </c>
      <c r="E64" s="4">
        <f t="shared" si="0"/>
        <v>1</v>
      </c>
      <c r="F64" s="4">
        <f t="shared" si="4"/>
        <v>1</v>
      </c>
      <c r="G64" s="5">
        <f t="shared" si="6"/>
        <v>43.632746539165325</v>
      </c>
      <c r="H64" s="5">
        <f t="shared" si="7"/>
        <v>43.632746539165325</v>
      </c>
      <c r="I64" s="19">
        <f t="shared" si="1"/>
        <v>0</v>
      </c>
      <c r="J64" s="5">
        <f t="shared" si="2"/>
        <v>0</v>
      </c>
      <c r="K64" s="5">
        <f t="shared" si="9"/>
        <v>0</v>
      </c>
      <c r="L64" s="5">
        <f t="shared" si="5"/>
        <v>43.632746539165325</v>
      </c>
      <c r="M64" s="7">
        <f t="shared" si="3"/>
        <v>0</v>
      </c>
      <c r="Y64" s="1"/>
      <c r="Z64" s="13"/>
      <c r="AB64" s="4"/>
    </row>
    <row r="65" spans="1:28" x14ac:dyDescent="0.35">
      <c r="A65" s="116">
        <v>52</v>
      </c>
      <c r="B65" s="70">
        <v>43789</v>
      </c>
      <c r="C65" s="45">
        <v>399.33600830307665</v>
      </c>
      <c r="D65" s="45">
        <v>0</v>
      </c>
      <c r="E65" s="4">
        <f t="shared" si="0"/>
        <v>2</v>
      </c>
      <c r="F65" s="4">
        <f t="shared" si="4"/>
        <v>0</v>
      </c>
      <c r="G65" s="5">
        <f t="shared" si="6"/>
        <v>43.632746539165325</v>
      </c>
      <c r="H65" s="5">
        <f t="shared" si="7"/>
        <v>43.632746539165325</v>
      </c>
      <c r="I65" s="19">
        <f t="shared" si="1"/>
        <v>0</v>
      </c>
      <c r="J65" s="5">
        <f t="shared" si="2"/>
        <v>0</v>
      </c>
      <c r="K65" s="5">
        <f t="shared" si="9"/>
        <v>0</v>
      </c>
      <c r="L65" s="5">
        <f t="shared" si="5"/>
        <v>43.632746539165325</v>
      </c>
      <c r="M65" s="7">
        <f t="shared" si="3"/>
        <v>0</v>
      </c>
      <c r="Y65" s="1"/>
      <c r="Z65" s="13"/>
      <c r="AB65" s="4"/>
    </row>
    <row r="66" spans="1:28" x14ac:dyDescent="0.35">
      <c r="A66" s="116">
        <v>53</v>
      </c>
      <c r="B66" s="70">
        <v>43790</v>
      </c>
      <c r="C66" s="45">
        <v>399.33600830307665</v>
      </c>
      <c r="D66" s="45">
        <v>0</v>
      </c>
      <c r="E66" s="4">
        <f t="shared" si="0"/>
        <v>3</v>
      </c>
      <c r="F66" s="4">
        <f t="shared" si="4"/>
        <v>0</v>
      </c>
      <c r="G66" s="5">
        <f t="shared" si="6"/>
        <v>43.632746539165325</v>
      </c>
      <c r="H66" s="5">
        <f t="shared" si="7"/>
        <v>43.632746539165325</v>
      </c>
      <c r="I66" s="19">
        <f t="shared" si="1"/>
        <v>0</v>
      </c>
      <c r="J66" s="5">
        <f t="shared" si="2"/>
        <v>0</v>
      </c>
      <c r="K66" s="5">
        <f t="shared" si="9"/>
        <v>0</v>
      </c>
      <c r="L66" s="5">
        <f t="shared" si="5"/>
        <v>43.632746539165325</v>
      </c>
      <c r="M66" s="7">
        <f t="shared" si="3"/>
        <v>0</v>
      </c>
      <c r="Y66" s="1"/>
      <c r="Z66" s="13"/>
      <c r="AB66" s="4"/>
    </row>
    <row r="67" spans="1:28" x14ac:dyDescent="0.35">
      <c r="A67" s="116">
        <v>54</v>
      </c>
      <c r="B67" s="70">
        <v>43791</v>
      </c>
      <c r="C67" s="45">
        <v>399.33600830307665</v>
      </c>
      <c r="D67" s="45">
        <v>0</v>
      </c>
      <c r="E67" s="4">
        <f t="shared" si="0"/>
        <v>4</v>
      </c>
      <c r="F67" s="4">
        <f t="shared" si="4"/>
        <v>0</v>
      </c>
      <c r="G67" s="5">
        <f t="shared" si="6"/>
        <v>43.632746539165325</v>
      </c>
      <c r="H67" s="5">
        <f t="shared" si="7"/>
        <v>43.632746539165325</v>
      </c>
      <c r="I67" s="19">
        <f t="shared" si="1"/>
        <v>0</v>
      </c>
      <c r="J67" s="5">
        <f t="shared" si="2"/>
        <v>0</v>
      </c>
      <c r="K67" s="5">
        <f t="shared" si="9"/>
        <v>0</v>
      </c>
      <c r="L67" s="5">
        <f t="shared" si="5"/>
        <v>43.632746539165325</v>
      </c>
      <c r="M67" s="7">
        <f t="shared" si="3"/>
        <v>0</v>
      </c>
      <c r="Y67" s="1"/>
      <c r="Z67" s="13"/>
      <c r="AB67" s="4"/>
    </row>
    <row r="68" spans="1:28" x14ac:dyDescent="0.35">
      <c r="A68" s="116">
        <v>55</v>
      </c>
      <c r="B68" s="70">
        <v>43792</v>
      </c>
      <c r="C68" s="45">
        <v>399.33600830307665</v>
      </c>
      <c r="D68" s="45">
        <v>0</v>
      </c>
      <c r="E68" s="4">
        <f t="shared" si="0"/>
        <v>5</v>
      </c>
      <c r="F68" s="4">
        <f t="shared" si="4"/>
        <v>1</v>
      </c>
      <c r="G68" s="5">
        <f t="shared" si="6"/>
        <v>43.632746539165325</v>
      </c>
      <c r="H68" s="5">
        <f t="shared" si="7"/>
        <v>43.632746539165325</v>
      </c>
      <c r="I68" s="19">
        <f t="shared" si="1"/>
        <v>0</v>
      </c>
      <c r="J68" s="5">
        <f t="shared" si="2"/>
        <v>0</v>
      </c>
      <c r="K68" s="5">
        <f t="shared" si="9"/>
        <v>0</v>
      </c>
      <c r="L68" s="5">
        <f t="shared" si="5"/>
        <v>43.632746539165325</v>
      </c>
      <c r="M68" s="7">
        <f t="shared" si="3"/>
        <v>0</v>
      </c>
      <c r="Y68" s="1"/>
      <c r="Z68" s="13"/>
      <c r="AB68" s="4"/>
    </row>
    <row r="69" spans="1:28" x14ac:dyDescent="0.35">
      <c r="A69" s="116">
        <v>56</v>
      </c>
      <c r="B69" s="70">
        <v>43793</v>
      </c>
      <c r="C69" s="45">
        <v>399.33600830307665</v>
      </c>
      <c r="D69" s="45">
        <v>0</v>
      </c>
      <c r="E69" s="4">
        <f t="shared" si="0"/>
        <v>6</v>
      </c>
      <c r="F69" s="4">
        <f t="shared" si="4"/>
        <v>0</v>
      </c>
      <c r="G69" s="5">
        <f t="shared" si="6"/>
        <v>43.632746539165325</v>
      </c>
      <c r="H69" s="5">
        <f t="shared" si="7"/>
        <v>43.632746539165325</v>
      </c>
      <c r="I69" s="19">
        <f t="shared" si="1"/>
        <v>0</v>
      </c>
      <c r="J69" s="5">
        <f t="shared" si="2"/>
        <v>0</v>
      </c>
      <c r="K69" s="5">
        <f t="shared" si="9"/>
        <v>0</v>
      </c>
      <c r="L69" s="5">
        <f t="shared" si="5"/>
        <v>43.632746539165325</v>
      </c>
      <c r="M69" s="7">
        <f t="shared" si="3"/>
        <v>0</v>
      </c>
      <c r="Y69" s="1"/>
      <c r="Z69" s="13"/>
      <c r="AB69" s="4"/>
    </row>
    <row r="70" spans="1:28" x14ac:dyDescent="0.35">
      <c r="A70" s="116">
        <v>57</v>
      </c>
      <c r="B70" s="70">
        <v>43794</v>
      </c>
      <c r="C70" s="45">
        <v>399.33600830307665</v>
      </c>
      <c r="D70" s="45">
        <v>3.4078367268163379</v>
      </c>
      <c r="E70" s="4">
        <f t="shared" si="0"/>
        <v>7</v>
      </c>
      <c r="F70" s="4">
        <f t="shared" si="4"/>
        <v>0</v>
      </c>
      <c r="G70" s="5">
        <f t="shared" si="6"/>
        <v>43.632746539165325</v>
      </c>
      <c r="H70" s="5">
        <f t="shared" si="7"/>
        <v>43.632746539165325</v>
      </c>
      <c r="I70" s="19">
        <f t="shared" si="1"/>
        <v>0</v>
      </c>
      <c r="J70" s="5">
        <f t="shared" si="2"/>
        <v>0</v>
      </c>
      <c r="K70" s="5">
        <f t="shared" si="9"/>
        <v>0</v>
      </c>
      <c r="L70" s="5">
        <f t="shared" si="5"/>
        <v>40.22490981234899</v>
      </c>
      <c r="M70" s="7">
        <f t="shared" si="3"/>
        <v>0</v>
      </c>
      <c r="Y70" s="1"/>
      <c r="Z70" s="13"/>
      <c r="AB70" s="4"/>
    </row>
    <row r="71" spans="1:28" x14ac:dyDescent="0.35">
      <c r="A71" s="116">
        <v>58</v>
      </c>
      <c r="B71" s="70">
        <v>43795</v>
      </c>
      <c r="C71" s="45">
        <v>399.33600830307665</v>
      </c>
      <c r="D71" s="45">
        <v>3.2573801727581038</v>
      </c>
      <c r="E71" s="4">
        <f t="shared" si="0"/>
        <v>1</v>
      </c>
      <c r="F71" s="4">
        <f t="shared" si="4"/>
        <v>1</v>
      </c>
      <c r="G71" s="5">
        <f t="shared" si="6"/>
        <v>40.22490981234899</v>
      </c>
      <c r="H71" s="5">
        <f t="shared" si="7"/>
        <v>40.22490981234899</v>
      </c>
      <c r="I71" s="19">
        <f t="shared" si="1"/>
        <v>0</v>
      </c>
      <c r="J71" s="5">
        <f t="shared" si="2"/>
        <v>0</v>
      </c>
      <c r="K71" s="5">
        <f t="shared" si="9"/>
        <v>0</v>
      </c>
      <c r="L71" s="5">
        <f t="shared" si="5"/>
        <v>36.967529639590886</v>
      </c>
      <c r="M71" s="7">
        <f t="shared" si="3"/>
        <v>0</v>
      </c>
      <c r="Y71" s="1"/>
      <c r="Z71" s="13"/>
      <c r="AB71" s="4"/>
    </row>
    <row r="72" spans="1:28" x14ac:dyDescent="0.35">
      <c r="A72" s="116">
        <v>59</v>
      </c>
      <c r="B72" s="70">
        <v>43796</v>
      </c>
      <c r="C72" s="45">
        <v>399.33600830307665</v>
      </c>
      <c r="D72" s="45">
        <v>0</v>
      </c>
      <c r="E72" s="4">
        <f t="shared" si="0"/>
        <v>2</v>
      </c>
      <c r="F72" s="4">
        <f t="shared" si="4"/>
        <v>0</v>
      </c>
      <c r="G72" s="5">
        <f t="shared" si="6"/>
        <v>36.967529639590886</v>
      </c>
      <c r="H72" s="5">
        <f t="shared" si="7"/>
        <v>36.967529639590886</v>
      </c>
      <c r="I72" s="19">
        <f t="shared" si="1"/>
        <v>0</v>
      </c>
      <c r="J72" s="5">
        <f t="shared" si="2"/>
        <v>0</v>
      </c>
      <c r="K72" s="5">
        <f t="shared" si="9"/>
        <v>0</v>
      </c>
      <c r="L72" s="5">
        <f t="shared" si="5"/>
        <v>36.967529639590886</v>
      </c>
      <c r="M72" s="7">
        <f t="shared" si="3"/>
        <v>0</v>
      </c>
      <c r="Y72" s="1"/>
      <c r="Z72" s="13"/>
      <c r="AB72" s="4"/>
    </row>
    <row r="73" spans="1:28" x14ac:dyDescent="0.35">
      <c r="A73" s="116">
        <v>60</v>
      </c>
      <c r="B73" s="70">
        <v>43797</v>
      </c>
      <c r="C73" s="45">
        <v>399.33600830307665</v>
      </c>
      <c r="D73" s="45">
        <v>0</v>
      </c>
      <c r="E73" s="4">
        <f t="shared" si="0"/>
        <v>3</v>
      </c>
      <c r="F73" s="4">
        <f t="shared" si="4"/>
        <v>0</v>
      </c>
      <c r="G73" s="5">
        <f t="shared" si="6"/>
        <v>36.967529639590886</v>
      </c>
      <c r="H73" s="5">
        <f t="shared" si="7"/>
        <v>36.967529639590886</v>
      </c>
      <c r="I73" s="19">
        <f t="shared" si="1"/>
        <v>0</v>
      </c>
      <c r="J73" s="5">
        <f t="shared" si="2"/>
        <v>0</v>
      </c>
      <c r="K73" s="5">
        <f t="shared" si="9"/>
        <v>0</v>
      </c>
      <c r="L73" s="5">
        <f t="shared" si="5"/>
        <v>36.967529639590886</v>
      </c>
      <c r="M73" s="7">
        <f t="shared" si="3"/>
        <v>0</v>
      </c>
      <c r="Y73" s="1"/>
      <c r="Z73" s="13"/>
      <c r="AB73" s="4"/>
    </row>
    <row r="74" spans="1:28" x14ac:dyDescent="0.35">
      <c r="A74" s="116">
        <v>61</v>
      </c>
      <c r="B74" s="70">
        <v>43798</v>
      </c>
      <c r="C74" s="45">
        <v>399.33600830307665</v>
      </c>
      <c r="D74" s="45">
        <v>3.5951246275248634</v>
      </c>
      <c r="E74" s="4">
        <f t="shared" si="0"/>
        <v>4</v>
      </c>
      <c r="F74" s="4">
        <f t="shared" si="4"/>
        <v>0</v>
      </c>
      <c r="G74" s="5">
        <f t="shared" si="6"/>
        <v>36.967529639590886</v>
      </c>
      <c r="H74" s="5">
        <f t="shared" si="7"/>
        <v>36.967529639590886</v>
      </c>
      <c r="I74" s="19">
        <f t="shared" si="1"/>
        <v>0</v>
      </c>
      <c r="J74" s="5">
        <f t="shared" si="2"/>
        <v>0</v>
      </c>
      <c r="K74" s="5">
        <f t="shared" si="9"/>
        <v>0</v>
      </c>
      <c r="L74" s="5">
        <f t="shared" si="5"/>
        <v>33.372405012066025</v>
      </c>
      <c r="M74" s="7">
        <f t="shared" si="3"/>
        <v>0</v>
      </c>
      <c r="Y74" s="1"/>
      <c r="Z74" s="13"/>
      <c r="AB74" s="4"/>
    </row>
    <row r="75" spans="1:28" x14ac:dyDescent="0.35">
      <c r="A75" s="116">
        <v>62</v>
      </c>
      <c r="B75" s="70">
        <v>43799</v>
      </c>
      <c r="C75" s="45">
        <v>412.60392784760074</v>
      </c>
      <c r="D75" s="45">
        <v>3.1025430601205581</v>
      </c>
      <c r="E75" s="4">
        <f t="shared" si="0"/>
        <v>5</v>
      </c>
      <c r="F75" s="4">
        <f t="shared" si="4"/>
        <v>1</v>
      </c>
      <c r="G75" s="5">
        <f t="shared" si="6"/>
        <v>33.372405012066025</v>
      </c>
      <c r="H75" s="5">
        <f t="shared" si="7"/>
        <v>33.372405012066025</v>
      </c>
      <c r="I75" s="19">
        <f t="shared" si="1"/>
        <v>0</v>
      </c>
      <c r="J75" s="5">
        <f t="shared" si="2"/>
        <v>0</v>
      </c>
      <c r="K75" s="5">
        <f t="shared" si="9"/>
        <v>0</v>
      </c>
      <c r="L75" s="5">
        <f t="shared" si="5"/>
        <v>30.269861951945465</v>
      </c>
      <c r="M75" s="7">
        <f t="shared" si="3"/>
        <v>0</v>
      </c>
      <c r="Y75" s="1"/>
      <c r="Z75" s="13"/>
      <c r="AB75" s="4"/>
    </row>
    <row r="76" spans="1:28" x14ac:dyDescent="0.35">
      <c r="A76" s="116">
        <v>63</v>
      </c>
      <c r="B76" s="70">
        <v>43800</v>
      </c>
      <c r="C76" s="45">
        <v>412.60392784760074</v>
      </c>
      <c r="D76" s="45">
        <v>0</v>
      </c>
      <c r="E76" s="4">
        <f t="shared" si="0"/>
        <v>6</v>
      </c>
      <c r="F76" s="4">
        <f t="shared" si="4"/>
        <v>0</v>
      </c>
      <c r="G76" s="5">
        <f t="shared" si="6"/>
        <v>30.269861951945465</v>
      </c>
      <c r="H76" s="5">
        <f t="shared" si="7"/>
        <v>30.269861951945465</v>
      </c>
      <c r="I76" s="19">
        <f t="shared" si="1"/>
        <v>0</v>
      </c>
      <c r="J76" s="5">
        <f t="shared" si="2"/>
        <v>0</v>
      </c>
      <c r="K76" s="5">
        <f t="shared" si="9"/>
        <v>0</v>
      </c>
      <c r="L76" s="5">
        <f t="shared" si="5"/>
        <v>30.269861951945465</v>
      </c>
      <c r="M76" s="7">
        <f t="shared" si="3"/>
        <v>0</v>
      </c>
      <c r="Y76" s="1"/>
      <c r="Z76" s="13"/>
      <c r="AB76" s="4"/>
    </row>
    <row r="77" spans="1:28" x14ac:dyDescent="0.35">
      <c r="A77" s="116">
        <v>64</v>
      </c>
      <c r="B77" s="70">
        <v>43801</v>
      </c>
      <c r="C77" s="45">
        <v>412.60392784760074</v>
      </c>
      <c r="D77" s="45">
        <v>3.5899436089849468</v>
      </c>
      <c r="E77" s="4">
        <f t="shared" si="0"/>
        <v>7</v>
      </c>
      <c r="F77" s="4">
        <f t="shared" si="4"/>
        <v>0</v>
      </c>
      <c r="G77" s="5">
        <f t="shared" si="6"/>
        <v>30.269861951945465</v>
      </c>
      <c r="H77" s="5">
        <f t="shared" si="7"/>
        <v>30.269861951945465</v>
      </c>
      <c r="I77" s="19">
        <f t="shared" si="1"/>
        <v>0</v>
      </c>
      <c r="J77" s="5">
        <f t="shared" si="2"/>
        <v>0</v>
      </c>
      <c r="K77" s="5">
        <f t="shared" si="9"/>
        <v>0</v>
      </c>
      <c r="L77" s="5">
        <f t="shared" si="5"/>
        <v>26.679918342960519</v>
      </c>
      <c r="M77" s="7">
        <f t="shared" si="3"/>
        <v>0</v>
      </c>
      <c r="Y77" s="1"/>
      <c r="Z77" s="13"/>
      <c r="AB77" s="4"/>
    </row>
    <row r="78" spans="1:28" x14ac:dyDescent="0.35">
      <c r="A78" s="116">
        <v>65</v>
      </c>
      <c r="B78" s="70">
        <v>43802</v>
      </c>
      <c r="C78" s="45">
        <v>412.60392784760074</v>
      </c>
      <c r="D78" s="45">
        <v>3.3450389139460706</v>
      </c>
      <c r="E78" s="4">
        <f t="shared" ref="E78:E105" si="10">WEEKDAY(B78,2)</f>
        <v>1</v>
      </c>
      <c r="F78" s="4">
        <f t="shared" si="4"/>
        <v>1</v>
      </c>
      <c r="G78" s="5">
        <f t="shared" si="6"/>
        <v>26.679918342960519</v>
      </c>
      <c r="H78" s="5">
        <f t="shared" si="7"/>
        <v>26.679918342960519</v>
      </c>
      <c r="I78" s="19">
        <f t="shared" ref="I78:I105" si="11">IF(AND(H78&lt;=$D$7,F78=1),1,0)</f>
        <v>0</v>
      </c>
      <c r="J78" s="5">
        <f t="shared" ref="J78:J105" si="12">IF(I78=1,CEILING(($E$7-H78)/$B$7,1)*$B$7,0)</f>
        <v>0</v>
      </c>
      <c r="K78" s="5">
        <f t="shared" si="9"/>
        <v>0</v>
      </c>
      <c r="L78" s="5">
        <f t="shared" si="5"/>
        <v>23.33487942901445</v>
      </c>
      <c r="M78" s="7">
        <f t="shared" ref="M78:M105" si="13">IF(AND(L78&lt;0,D78&gt;0),ROUNDUP(L78/($B$11/$B$10),0)*(-1),0)</f>
        <v>0</v>
      </c>
      <c r="Y78" s="1"/>
      <c r="Z78" s="13"/>
      <c r="AB78" s="4"/>
    </row>
    <row r="79" spans="1:28" x14ac:dyDescent="0.35">
      <c r="A79" s="116">
        <v>66</v>
      </c>
      <c r="B79" s="70">
        <v>43803</v>
      </c>
      <c r="C79" s="45">
        <v>412.60392784760074</v>
      </c>
      <c r="D79" s="45">
        <v>0</v>
      </c>
      <c r="E79" s="4">
        <f t="shared" si="10"/>
        <v>2</v>
      </c>
      <c r="F79" s="4">
        <f t="shared" ref="F79:F105" si="14">IF(OR(E79=1,E79=5),1,0)</f>
        <v>0</v>
      </c>
      <c r="G79" s="5">
        <f t="shared" si="6"/>
        <v>23.33487942901445</v>
      </c>
      <c r="H79" s="5">
        <f t="shared" si="7"/>
        <v>23.33487942901445</v>
      </c>
      <c r="I79" s="19">
        <f t="shared" si="11"/>
        <v>0</v>
      </c>
      <c r="J79" s="5">
        <f t="shared" si="12"/>
        <v>0</v>
      </c>
      <c r="K79" s="5">
        <f t="shared" si="9"/>
        <v>0</v>
      </c>
      <c r="L79" s="5">
        <f t="shared" si="5"/>
        <v>23.33487942901445</v>
      </c>
      <c r="M79" s="7">
        <f t="shared" si="13"/>
        <v>0</v>
      </c>
      <c r="Y79" s="1"/>
      <c r="Z79" s="13"/>
      <c r="AB79" s="4"/>
    </row>
    <row r="80" spans="1:28" x14ac:dyDescent="0.35">
      <c r="A80" s="116">
        <v>67</v>
      </c>
      <c r="B80" s="70">
        <v>43804</v>
      </c>
      <c r="C80" s="45">
        <v>412.60392784760074</v>
      </c>
      <c r="D80" s="45">
        <v>0</v>
      </c>
      <c r="E80" s="4">
        <f t="shared" si="10"/>
        <v>3</v>
      </c>
      <c r="F80" s="4">
        <f t="shared" si="14"/>
        <v>0</v>
      </c>
      <c r="G80" s="5">
        <f t="shared" si="6"/>
        <v>23.33487942901445</v>
      </c>
      <c r="H80" s="5">
        <f t="shared" si="7"/>
        <v>23.33487942901445</v>
      </c>
      <c r="I80" s="19">
        <f t="shared" si="11"/>
        <v>0</v>
      </c>
      <c r="J80" s="5">
        <f t="shared" si="12"/>
        <v>0</v>
      </c>
      <c r="K80" s="5">
        <f t="shared" ref="K80:K105" si="15">IF(F80=1,SUM(J75:J79),0)</f>
        <v>0</v>
      </c>
      <c r="L80" s="5">
        <f t="shared" ref="L80:L105" si="16">G80+K80-D80</f>
        <v>23.33487942901445</v>
      </c>
      <c r="M80" s="7">
        <f t="shared" si="13"/>
        <v>0</v>
      </c>
      <c r="Y80" s="1"/>
      <c r="Z80" s="13"/>
      <c r="AB80" s="4"/>
    </row>
    <row r="81" spans="1:28" x14ac:dyDescent="0.35">
      <c r="A81" s="116">
        <v>68</v>
      </c>
      <c r="B81" s="70">
        <v>43805</v>
      </c>
      <c r="C81" s="45">
        <v>412.60392784760074</v>
      </c>
      <c r="D81" s="45">
        <v>0</v>
      </c>
      <c r="E81" s="4">
        <f t="shared" si="10"/>
        <v>4</v>
      </c>
      <c r="F81" s="4">
        <f t="shared" si="14"/>
        <v>0</v>
      </c>
      <c r="G81" s="5">
        <f t="shared" ref="G81:G105" si="17">L80</f>
        <v>23.33487942901445</v>
      </c>
      <c r="H81" s="5">
        <f t="shared" si="7"/>
        <v>23.33487942901445</v>
      </c>
      <c r="I81" s="19">
        <f t="shared" si="11"/>
        <v>0</v>
      </c>
      <c r="J81" s="5">
        <f t="shared" si="12"/>
        <v>0</v>
      </c>
      <c r="K81" s="5">
        <f t="shared" si="15"/>
        <v>0</v>
      </c>
      <c r="L81" s="5">
        <f t="shared" si="16"/>
        <v>23.33487942901445</v>
      </c>
      <c r="M81" s="7">
        <f t="shared" si="13"/>
        <v>0</v>
      </c>
      <c r="Y81" s="1"/>
      <c r="Z81" s="13"/>
      <c r="AB81" s="4"/>
    </row>
    <row r="82" spans="1:28" x14ac:dyDescent="0.35">
      <c r="A82" s="116">
        <v>69</v>
      </c>
      <c r="B82" s="70">
        <v>43806</v>
      </c>
      <c r="C82" s="45">
        <v>412.60392784760074</v>
      </c>
      <c r="D82" s="45">
        <v>0</v>
      </c>
      <c r="E82" s="4">
        <f t="shared" si="10"/>
        <v>5</v>
      </c>
      <c r="F82" s="4">
        <f t="shared" si="14"/>
        <v>1</v>
      </c>
      <c r="G82" s="5">
        <f t="shared" si="17"/>
        <v>23.33487942901445</v>
      </c>
      <c r="H82" s="5">
        <f t="shared" ref="H82:H105" si="18">G82+SUM(J78:J81)</f>
        <v>23.33487942901445</v>
      </c>
      <c r="I82" s="19">
        <f t="shared" si="11"/>
        <v>0</v>
      </c>
      <c r="J82" s="5">
        <f t="shared" si="12"/>
        <v>0</v>
      </c>
      <c r="K82" s="5">
        <f t="shared" si="15"/>
        <v>0</v>
      </c>
      <c r="L82" s="5">
        <f t="shared" si="16"/>
        <v>23.33487942901445</v>
      </c>
      <c r="M82" s="7">
        <f t="shared" si="13"/>
        <v>0</v>
      </c>
      <c r="Y82" s="1"/>
      <c r="Z82" s="13"/>
      <c r="AB82" s="4"/>
    </row>
    <row r="83" spans="1:28" x14ac:dyDescent="0.35">
      <c r="A83" s="116">
        <v>70</v>
      </c>
      <c r="B83" s="70">
        <v>43807</v>
      </c>
      <c r="C83" s="45">
        <v>412.60392784760074</v>
      </c>
      <c r="D83" s="45">
        <v>3.7241014562086487</v>
      </c>
      <c r="E83" s="4">
        <f t="shared" si="10"/>
        <v>6</v>
      </c>
      <c r="F83" s="4">
        <f t="shared" si="14"/>
        <v>0</v>
      </c>
      <c r="G83" s="5">
        <f t="shared" si="17"/>
        <v>23.33487942901445</v>
      </c>
      <c r="H83" s="5">
        <f t="shared" si="18"/>
        <v>23.33487942901445</v>
      </c>
      <c r="I83" s="19">
        <f t="shared" si="11"/>
        <v>0</v>
      </c>
      <c r="J83" s="5">
        <f t="shared" si="12"/>
        <v>0</v>
      </c>
      <c r="K83" s="5">
        <f t="shared" si="15"/>
        <v>0</v>
      </c>
      <c r="L83" s="5">
        <f t="shared" si="16"/>
        <v>19.610777972805799</v>
      </c>
      <c r="M83" s="7">
        <f t="shared" si="13"/>
        <v>0</v>
      </c>
      <c r="Y83" s="1"/>
      <c r="Z83" s="13"/>
      <c r="AB83" s="4"/>
    </row>
    <row r="84" spans="1:28" x14ac:dyDescent="0.35">
      <c r="A84" s="116">
        <v>71</v>
      </c>
      <c r="B84" s="70">
        <v>43808</v>
      </c>
      <c r="C84" s="45">
        <v>412.60392784760074</v>
      </c>
      <c r="D84" s="45">
        <v>2.8037266991639145</v>
      </c>
      <c r="E84" s="4">
        <f t="shared" si="10"/>
        <v>7</v>
      </c>
      <c r="F84" s="4">
        <f t="shared" si="14"/>
        <v>0</v>
      </c>
      <c r="G84" s="5">
        <f t="shared" si="17"/>
        <v>19.610777972805799</v>
      </c>
      <c r="H84" s="5">
        <f t="shared" si="18"/>
        <v>19.610777972805799</v>
      </c>
      <c r="I84" s="19">
        <f t="shared" si="11"/>
        <v>0</v>
      </c>
      <c r="J84" s="5">
        <f t="shared" si="12"/>
        <v>0</v>
      </c>
      <c r="K84" s="5">
        <f t="shared" si="15"/>
        <v>0</v>
      </c>
      <c r="L84" s="5">
        <f t="shared" si="16"/>
        <v>16.807051273641886</v>
      </c>
      <c r="M84" s="7">
        <f t="shared" si="13"/>
        <v>0</v>
      </c>
      <c r="Y84" s="1"/>
      <c r="Z84" s="13"/>
      <c r="AB84" s="4"/>
    </row>
    <row r="85" spans="1:28" x14ac:dyDescent="0.35">
      <c r="A85" s="116">
        <v>72</v>
      </c>
      <c r="B85" s="70">
        <v>43809</v>
      </c>
      <c r="C85" s="45">
        <v>412.60392784760074</v>
      </c>
      <c r="D85" s="45">
        <v>3.1093556789429488</v>
      </c>
      <c r="E85" s="4">
        <f t="shared" si="10"/>
        <v>1</v>
      </c>
      <c r="F85" s="4">
        <f t="shared" si="14"/>
        <v>1</v>
      </c>
      <c r="G85" s="5">
        <f t="shared" si="17"/>
        <v>16.807051273641886</v>
      </c>
      <c r="H85" s="5">
        <f t="shared" si="18"/>
        <v>16.807051273641886</v>
      </c>
      <c r="I85" s="19">
        <f t="shared" si="11"/>
        <v>1</v>
      </c>
      <c r="J85" s="5">
        <f t="shared" si="12"/>
        <v>28</v>
      </c>
      <c r="K85" s="5">
        <f t="shared" si="15"/>
        <v>0</v>
      </c>
      <c r="L85" s="5">
        <f t="shared" si="16"/>
        <v>13.697695594698937</v>
      </c>
      <c r="M85" s="7">
        <f t="shared" si="13"/>
        <v>0</v>
      </c>
      <c r="Y85" s="1"/>
      <c r="Z85" s="13"/>
      <c r="AB85" s="4"/>
    </row>
    <row r="86" spans="1:28" x14ac:dyDescent="0.35">
      <c r="A86" s="116">
        <v>73</v>
      </c>
      <c r="B86" s="70">
        <v>43810</v>
      </c>
      <c r="C86" s="45">
        <v>412.60392784760074</v>
      </c>
      <c r="D86" s="45">
        <v>0</v>
      </c>
      <c r="E86" s="4">
        <f t="shared" si="10"/>
        <v>2</v>
      </c>
      <c r="F86" s="4">
        <f t="shared" si="14"/>
        <v>0</v>
      </c>
      <c r="G86" s="5">
        <f t="shared" si="17"/>
        <v>13.697695594698937</v>
      </c>
      <c r="H86" s="5">
        <f t="shared" si="18"/>
        <v>41.697695594698935</v>
      </c>
      <c r="I86" s="19">
        <f t="shared" si="11"/>
        <v>0</v>
      </c>
      <c r="J86" s="5">
        <f t="shared" si="12"/>
        <v>0</v>
      </c>
      <c r="K86" s="5">
        <f t="shared" si="15"/>
        <v>0</v>
      </c>
      <c r="L86" s="5">
        <f t="shared" si="16"/>
        <v>13.697695594698937</v>
      </c>
      <c r="M86" s="7">
        <f t="shared" si="13"/>
        <v>0</v>
      </c>
      <c r="Y86" s="1"/>
      <c r="Z86" s="13"/>
      <c r="AB86" s="4"/>
    </row>
    <row r="87" spans="1:28" x14ac:dyDescent="0.35">
      <c r="A87" s="116">
        <v>74</v>
      </c>
      <c r="B87" s="70">
        <v>43811</v>
      </c>
      <c r="C87" s="45">
        <v>412.60392784760074</v>
      </c>
      <c r="D87" s="45">
        <v>0</v>
      </c>
      <c r="E87" s="4">
        <f t="shared" si="10"/>
        <v>3</v>
      </c>
      <c r="F87" s="4">
        <f t="shared" si="14"/>
        <v>0</v>
      </c>
      <c r="G87" s="5">
        <f t="shared" si="17"/>
        <v>13.697695594698937</v>
      </c>
      <c r="H87" s="5">
        <f t="shared" si="18"/>
        <v>41.697695594698935</v>
      </c>
      <c r="I87" s="19">
        <f t="shared" si="11"/>
        <v>0</v>
      </c>
      <c r="J87" s="5">
        <f t="shared" si="12"/>
        <v>0</v>
      </c>
      <c r="K87" s="5">
        <f t="shared" si="15"/>
        <v>0</v>
      </c>
      <c r="L87" s="5">
        <f t="shared" si="16"/>
        <v>13.697695594698937</v>
      </c>
      <c r="M87" s="7">
        <f t="shared" si="13"/>
        <v>0</v>
      </c>
      <c r="Y87" s="1"/>
      <c r="Z87" s="13"/>
      <c r="AB87" s="4"/>
    </row>
    <row r="88" spans="1:28" x14ac:dyDescent="0.35">
      <c r="A88" s="116">
        <v>75</v>
      </c>
      <c r="B88" s="70">
        <v>43812</v>
      </c>
      <c r="C88" s="45">
        <v>412.60392784760074</v>
      </c>
      <c r="D88" s="45">
        <v>0</v>
      </c>
      <c r="E88" s="4">
        <f t="shared" si="10"/>
        <v>4</v>
      </c>
      <c r="F88" s="4">
        <f t="shared" si="14"/>
        <v>0</v>
      </c>
      <c r="G88" s="5">
        <f t="shared" si="17"/>
        <v>13.697695594698937</v>
      </c>
      <c r="H88" s="5">
        <f t="shared" si="18"/>
        <v>41.697695594698935</v>
      </c>
      <c r="I88" s="19">
        <f t="shared" si="11"/>
        <v>0</v>
      </c>
      <c r="J88" s="5">
        <f t="shared" si="12"/>
        <v>0</v>
      </c>
      <c r="K88" s="5">
        <f t="shared" si="15"/>
        <v>0</v>
      </c>
      <c r="L88" s="5">
        <f t="shared" si="16"/>
        <v>13.697695594698937</v>
      </c>
      <c r="M88" s="7">
        <f t="shared" si="13"/>
        <v>0</v>
      </c>
      <c r="Y88" s="1"/>
      <c r="Z88" s="13"/>
      <c r="AB88" s="4"/>
    </row>
    <row r="89" spans="1:28" x14ac:dyDescent="0.35">
      <c r="A89" s="116">
        <v>76</v>
      </c>
      <c r="B89" s="70">
        <v>43813</v>
      </c>
      <c r="C89" s="45">
        <v>412.60392784760074</v>
      </c>
      <c r="D89" s="45">
        <v>0</v>
      </c>
      <c r="E89" s="4">
        <f t="shared" si="10"/>
        <v>5</v>
      </c>
      <c r="F89" s="4">
        <f t="shared" si="14"/>
        <v>1</v>
      </c>
      <c r="G89" s="5">
        <f t="shared" si="17"/>
        <v>13.697695594698937</v>
      </c>
      <c r="H89" s="5">
        <f t="shared" si="18"/>
        <v>41.697695594698935</v>
      </c>
      <c r="I89" s="19">
        <f t="shared" si="11"/>
        <v>0</v>
      </c>
      <c r="J89" s="5">
        <f t="shared" si="12"/>
        <v>0</v>
      </c>
      <c r="K89" s="5">
        <f t="shared" si="15"/>
        <v>28</v>
      </c>
      <c r="L89" s="5">
        <f t="shared" si="16"/>
        <v>41.697695594698935</v>
      </c>
      <c r="M89" s="7">
        <f t="shared" si="13"/>
        <v>0</v>
      </c>
      <c r="Y89" s="1"/>
      <c r="Z89" s="13"/>
      <c r="AB89" s="4"/>
    </row>
    <row r="90" spans="1:28" x14ac:dyDescent="0.35">
      <c r="A90" s="116">
        <v>77</v>
      </c>
      <c r="B90" s="70">
        <v>43814</v>
      </c>
      <c r="C90" s="45">
        <v>412.60392784760074</v>
      </c>
      <c r="D90" s="45">
        <v>3.5752756341219234</v>
      </c>
      <c r="E90" s="4">
        <f t="shared" si="10"/>
        <v>6</v>
      </c>
      <c r="F90" s="4">
        <f t="shared" si="14"/>
        <v>0</v>
      </c>
      <c r="G90" s="5">
        <f t="shared" si="17"/>
        <v>41.697695594698935</v>
      </c>
      <c r="H90" s="5">
        <f t="shared" si="18"/>
        <v>41.697695594698935</v>
      </c>
      <c r="I90" s="19">
        <f t="shared" si="11"/>
        <v>0</v>
      </c>
      <c r="J90" s="5">
        <f t="shared" si="12"/>
        <v>0</v>
      </c>
      <c r="K90" s="5">
        <f t="shared" si="15"/>
        <v>0</v>
      </c>
      <c r="L90" s="5">
        <f t="shared" si="16"/>
        <v>38.122419960577012</v>
      </c>
      <c r="M90" s="7">
        <f t="shared" si="13"/>
        <v>0</v>
      </c>
      <c r="Y90" s="1"/>
      <c r="Z90" s="13"/>
      <c r="AB90" s="4"/>
    </row>
    <row r="91" spans="1:28" x14ac:dyDescent="0.35">
      <c r="A91" s="116">
        <v>78</v>
      </c>
      <c r="B91" s="70">
        <v>43815</v>
      </c>
      <c r="C91" s="45">
        <v>412.60392784760074</v>
      </c>
      <c r="D91" s="45">
        <v>3.2949823078534717</v>
      </c>
      <c r="E91" s="4">
        <f t="shared" si="10"/>
        <v>7</v>
      </c>
      <c r="F91" s="4">
        <f t="shared" si="14"/>
        <v>0</v>
      </c>
      <c r="G91" s="5">
        <f t="shared" si="17"/>
        <v>38.122419960577012</v>
      </c>
      <c r="H91" s="5">
        <f t="shared" si="18"/>
        <v>38.122419960577012</v>
      </c>
      <c r="I91" s="19">
        <f t="shared" si="11"/>
        <v>0</v>
      </c>
      <c r="J91" s="5">
        <f t="shared" si="12"/>
        <v>0</v>
      </c>
      <c r="K91" s="5">
        <f t="shared" si="15"/>
        <v>0</v>
      </c>
      <c r="L91" s="5">
        <f t="shared" si="16"/>
        <v>34.827437652723539</v>
      </c>
      <c r="M91" s="7">
        <f t="shared" si="13"/>
        <v>0</v>
      </c>
      <c r="Y91" s="1"/>
      <c r="Z91" s="13"/>
      <c r="AB91" s="4"/>
    </row>
    <row r="92" spans="1:28" x14ac:dyDescent="0.35">
      <c r="A92" s="116">
        <v>79</v>
      </c>
      <c r="B92" s="70">
        <v>43816</v>
      </c>
      <c r="C92" s="45">
        <v>412.60392784760074</v>
      </c>
      <c r="D92" s="45">
        <v>3.1027581874010037</v>
      </c>
      <c r="E92" s="4">
        <f t="shared" si="10"/>
        <v>1</v>
      </c>
      <c r="F92" s="4">
        <f t="shared" si="14"/>
        <v>1</v>
      </c>
      <c r="G92" s="5">
        <f t="shared" si="17"/>
        <v>34.827437652723539</v>
      </c>
      <c r="H92" s="5">
        <f t="shared" si="18"/>
        <v>34.827437652723539</v>
      </c>
      <c r="I92" s="19">
        <f t="shared" si="11"/>
        <v>0</v>
      </c>
      <c r="J92" s="5">
        <f t="shared" si="12"/>
        <v>0</v>
      </c>
      <c r="K92" s="5">
        <f t="shared" si="15"/>
        <v>0</v>
      </c>
      <c r="L92" s="5">
        <f t="shared" si="16"/>
        <v>31.724679465322534</v>
      </c>
      <c r="M92" s="7">
        <f t="shared" si="13"/>
        <v>0</v>
      </c>
      <c r="Y92" s="1"/>
      <c r="Z92" s="13"/>
      <c r="AB92" s="4"/>
    </row>
    <row r="93" spans="1:28" x14ac:dyDescent="0.35">
      <c r="A93" s="116">
        <v>80</v>
      </c>
      <c r="B93" s="70">
        <v>43817</v>
      </c>
      <c r="C93" s="45">
        <v>412.60392784760074</v>
      </c>
      <c r="D93" s="45">
        <v>0</v>
      </c>
      <c r="E93" s="4">
        <f t="shared" si="10"/>
        <v>2</v>
      </c>
      <c r="F93" s="4">
        <f t="shared" si="14"/>
        <v>0</v>
      </c>
      <c r="G93" s="5">
        <f t="shared" si="17"/>
        <v>31.724679465322534</v>
      </c>
      <c r="H93" s="5">
        <f t="shared" si="18"/>
        <v>31.724679465322534</v>
      </c>
      <c r="I93" s="19">
        <f t="shared" si="11"/>
        <v>0</v>
      </c>
      <c r="J93" s="5">
        <f t="shared" si="12"/>
        <v>0</v>
      </c>
      <c r="K93" s="5">
        <f t="shared" si="15"/>
        <v>0</v>
      </c>
      <c r="L93" s="5">
        <f t="shared" si="16"/>
        <v>31.724679465322534</v>
      </c>
      <c r="M93" s="7">
        <f t="shared" si="13"/>
        <v>0</v>
      </c>
      <c r="Y93" s="1"/>
      <c r="Z93" s="13"/>
      <c r="AB93" s="4"/>
    </row>
    <row r="94" spans="1:28" x14ac:dyDescent="0.35">
      <c r="A94" s="116">
        <v>81</v>
      </c>
      <c r="B94" s="70">
        <v>43818</v>
      </c>
      <c r="C94" s="45">
        <v>412.60392784760074</v>
      </c>
      <c r="D94" s="45">
        <v>3.6655446409674299</v>
      </c>
      <c r="E94" s="4">
        <f t="shared" si="10"/>
        <v>3</v>
      </c>
      <c r="F94" s="4">
        <f t="shared" si="14"/>
        <v>0</v>
      </c>
      <c r="G94" s="5">
        <f t="shared" si="17"/>
        <v>31.724679465322534</v>
      </c>
      <c r="H94" s="5">
        <f t="shared" si="18"/>
        <v>31.724679465322534</v>
      </c>
      <c r="I94" s="19">
        <f t="shared" si="11"/>
        <v>0</v>
      </c>
      <c r="J94" s="5">
        <f t="shared" si="12"/>
        <v>0</v>
      </c>
      <c r="K94" s="5">
        <f t="shared" si="15"/>
        <v>0</v>
      </c>
      <c r="L94" s="5">
        <f t="shared" si="16"/>
        <v>28.059134824355105</v>
      </c>
      <c r="M94" s="7">
        <f t="shared" si="13"/>
        <v>0</v>
      </c>
      <c r="Y94" s="1"/>
      <c r="Z94" s="13"/>
      <c r="AB94" s="4"/>
    </row>
    <row r="95" spans="1:28" x14ac:dyDescent="0.35">
      <c r="A95" s="116">
        <v>82</v>
      </c>
      <c r="B95" s="70">
        <v>43819</v>
      </c>
      <c r="C95" s="45">
        <v>412.60392784760074</v>
      </c>
      <c r="D95" s="45">
        <v>3.2178573608120833</v>
      </c>
      <c r="E95" s="4">
        <f t="shared" si="10"/>
        <v>4</v>
      </c>
      <c r="F95" s="4">
        <f t="shared" si="14"/>
        <v>0</v>
      </c>
      <c r="G95" s="5">
        <f t="shared" si="17"/>
        <v>28.059134824355105</v>
      </c>
      <c r="H95" s="5">
        <f t="shared" si="18"/>
        <v>28.059134824355105</v>
      </c>
      <c r="I95" s="19">
        <f t="shared" si="11"/>
        <v>0</v>
      </c>
      <c r="J95" s="5">
        <f t="shared" si="12"/>
        <v>0</v>
      </c>
      <c r="K95" s="5">
        <f t="shared" si="15"/>
        <v>0</v>
      </c>
      <c r="L95" s="5">
        <f t="shared" si="16"/>
        <v>24.841277463543022</v>
      </c>
      <c r="M95" s="7">
        <f t="shared" si="13"/>
        <v>0</v>
      </c>
      <c r="Y95" s="1"/>
      <c r="Z95" s="13"/>
      <c r="AB95" s="4"/>
    </row>
    <row r="96" spans="1:28" x14ac:dyDescent="0.35">
      <c r="A96" s="116">
        <v>83</v>
      </c>
      <c r="B96" s="70">
        <v>43820</v>
      </c>
      <c r="C96" s="45">
        <v>412.60392784760074</v>
      </c>
      <c r="D96" s="45">
        <v>3.3550210649200349</v>
      </c>
      <c r="E96" s="4">
        <f t="shared" si="10"/>
        <v>5</v>
      </c>
      <c r="F96" s="4">
        <f t="shared" si="14"/>
        <v>1</v>
      </c>
      <c r="G96" s="5">
        <f t="shared" si="17"/>
        <v>24.841277463543022</v>
      </c>
      <c r="H96" s="5">
        <f t="shared" si="18"/>
        <v>24.841277463543022</v>
      </c>
      <c r="I96" s="19">
        <f t="shared" si="11"/>
        <v>0</v>
      </c>
      <c r="J96" s="5">
        <f t="shared" si="12"/>
        <v>0</v>
      </c>
      <c r="K96" s="5">
        <f t="shared" si="15"/>
        <v>0</v>
      </c>
      <c r="L96" s="5">
        <f t="shared" si="16"/>
        <v>21.486256398622988</v>
      </c>
      <c r="M96" s="7">
        <f t="shared" si="13"/>
        <v>0</v>
      </c>
      <c r="Y96" s="1"/>
      <c r="Z96" s="13"/>
      <c r="AB96" s="4"/>
    </row>
    <row r="97" spans="1:28" x14ac:dyDescent="0.35">
      <c r="A97" s="116">
        <v>84</v>
      </c>
      <c r="B97" s="70">
        <v>43821</v>
      </c>
      <c r="C97" s="45">
        <v>412.60392784760074</v>
      </c>
      <c r="D97" s="45">
        <v>3.8644672429266391</v>
      </c>
      <c r="E97" s="4">
        <f t="shared" si="10"/>
        <v>6</v>
      </c>
      <c r="F97" s="4">
        <f t="shared" si="14"/>
        <v>0</v>
      </c>
      <c r="G97" s="5">
        <f t="shared" si="17"/>
        <v>21.486256398622988</v>
      </c>
      <c r="H97" s="5">
        <f t="shared" si="18"/>
        <v>21.486256398622988</v>
      </c>
      <c r="I97" s="19">
        <f t="shared" si="11"/>
        <v>0</v>
      </c>
      <c r="J97" s="5">
        <f t="shared" si="12"/>
        <v>0</v>
      </c>
      <c r="K97" s="5">
        <f t="shared" si="15"/>
        <v>0</v>
      </c>
      <c r="L97" s="5">
        <f t="shared" si="16"/>
        <v>17.621789155696348</v>
      </c>
      <c r="M97" s="7">
        <f t="shared" si="13"/>
        <v>0</v>
      </c>
      <c r="Y97" s="1"/>
      <c r="Z97" s="13"/>
      <c r="AB97" s="4"/>
    </row>
    <row r="98" spans="1:28" x14ac:dyDescent="0.35">
      <c r="A98" s="116">
        <v>85</v>
      </c>
      <c r="B98" s="70">
        <v>43822</v>
      </c>
      <c r="C98" s="45">
        <v>412.60392784760074</v>
      </c>
      <c r="D98" s="45">
        <v>0</v>
      </c>
      <c r="E98" s="4">
        <f t="shared" si="10"/>
        <v>7</v>
      </c>
      <c r="F98" s="4">
        <f t="shared" si="14"/>
        <v>0</v>
      </c>
      <c r="G98" s="5">
        <f t="shared" si="17"/>
        <v>17.621789155696348</v>
      </c>
      <c r="H98" s="5">
        <f t="shared" si="18"/>
        <v>17.621789155696348</v>
      </c>
      <c r="I98" s="19">
        <f t="shared" si="11"/>
        <v>0</v>
      </c>
      <c r="J98" s="5">
        <f t="shared" si="12"/>
        <v>0</v>
      </c>
      <c r="K98" s="5">
        <f t="shared" si="15"/>
        <v>0</v>
      </c>
      <c r="L98" s="5">
        <f t="shared" si="16"/>
        <v>17.621789155696348</v>
      </c>
      <c r="M98" s="7">
        <f t="shared" si="13"/>
        <v>0</v>
      </c>
      <c r="Y98" s="1"/>
      <c r="Z98" s="13"/>
      <c r="AB98" s="4"/>
    </row>
    <row r="99" spans="1:28" x14ac:dyDescent="0.35">
      <c r="A99" s="116">
        <v>86</v>
      </c>
      <c r="B99" s="70">
        <v>43823</v>
      </c>
      <c r="C99" s="45">
        <v>412.60392784760074</v>
      </c>
      <c r="D99" s="45">
        <v>0</v>
      </c>
      <c r="E99" s="4">
        <f t="shared" si="10"/>
        <v>1</v>
      </c>
      <c r="F99" s="4">
        <f t="shared" si="14"/>
        <v>1</v>
      </c>
      <c r="G99" s="5">
        <f t="shared" si="17"/>
        <v>17.621789155696348</v>
      </c>
      <c r="H99" s="5">
        <f t="shared" si="18"/>
        <v>17.621789155696348</v>
      </c>
      <c r="I99" s="19">
        <f t="shared" si="11"/>
        <v>1</v>
      </c>
      <c r="J99" s="5">
        <f t="shared" si="12"/>
        <v>28</v>
      </c>
      <c r="K99" s="5">
        <f t="shared" si="15"/>
        <v>0</v>
      </c>
      <c r="L99" s="5">
        <f t="shared" si="16"/>
        <v>17.621789155696348</v>
      </c>
      <c r="M99" s="7">
        <f t="shared" si="13"/>
        <v>0</v>
      </c>
      <c r="Y99" s="1"/>
      <c r="Z99" s="13"/>
      <c r="AB99" s="4"/>
    </row>
    <row r="100" spans="1:28" x14ac:dyDescent="0.35">
      <c r="A100" s="116">
        <v>87</v>
      </c>
      <c r="B100" s="70">
        <v>43824</v>
      </c>
      <c r="C100" s="45">
        <v>412.60392784760074</v>
      </c>
      <c r="D100" s="45">
        <v>0</v>
      </c>
      <c r="E100" s="4">
        <f t="shared" si="10"/>
        <v>2</v>
      </c>
      <c r="F100" s="4">
        <f t="shared" si="14"/>
        <v>0</v>
      </c>
      <c r="G100" s="5">
        <f t="shared" si="17"/>
        <v>17.621789155696348</v>
      </c>
      <c r="H100" s="5">
        <f t="shared" si="18"/>
        <v>45.621789155696348</v>
      </c>
      <c r="I100" s="19">
        <f t="shared" si="11"/>
        <v>0</v>
      </c>
      <c r="J100" s="5">
        <f t="shared" si="12"/>
        <v>0</v>
      </c>
      <c r="K100" s="5">
        <f t="shared" si="15"/>
        <v>0</v>
      </c>
      <c r="L100" s="5">
        <f t="shared" si="16"/>
        <v>17.621789155696348</v>
      </c>
      <c r="M100" s="7">
        <f t="shared" si="13"/>
        <v>0</v>
      </c>
      <c r="Y100" s="1"/>
      <c r="Z100" s="13"/>
      <c r="AB100" s="4"/>
    </row>
    <row r="101" spans="1:28" x14ac:dyDescent="0.35">
      <c r="A101" s="116">
        <v>88</v>
      </c>
      <c r="B101" s="70">
        <v>43825</v>
      </c>
      <c r="C101" s="45">
        <v>412.60392784760074</v>
      </c>
      <c r="D101" s="45">
        <v>0</v>
      </c>
      <c r="E101" s="4">
        <f t="shared" si="10"/>
        <v>3</v>
      </c>
      <c r="F101" s="4">
        <f t="shared" si="14"/>
        <v>0</v>
      </c>
      <c r="G101" s="5">
        <f t="shared" si="17"/>
        <v>17.621789155696348</v>
      </c>
      <c r="H101" s="5">
        <f t="shared" si="18"/>
        <v>45.621789155696348</v>
      </c>
      <c r="I101" s="19">
        <f t="shared" si="11"/>
        <v>0</v>
      </c>
      <c r="J101" s="5">
        <f t="shared" si="12"/>
        <v>0</v>
      </c>
      <c r="K101" s="5">
        <f t="shared" si="15"/>
        <v>0</v>
      </c>
      <c r="L101" s="5">
        <f t="shared" si="16"/>
        <v>17.621789155696348</v>
      </c>
      <c r="M101" s="7">
        <f t="shared" si="13"/>
        <v>0</v>
      </c>
      <c r="Y101" s="1"/>
      <c r="Z101" s="13"/>
      <c r="AB101" s="4"/>
    </row>
    <row r="102" spans="1:28" x14ac:dyDescent="0.35">
      <c r="A102" s="116">
        <v>89</v>
      </c>
      <c r="B102" s="70">
        <v>43826</v>
      </c>
      <c r="C102" s="45">
        <v>412.60392784760074</v>
      </c>
      <c r="D102" s="45">
        <v>0</v>
      </c>
      <c r="E102" s="4">
        <f t="shared" si="10"/>
        <v>4</v>
      </c>
      <c r="F102" s="4">
        <f t="shared" si="14"/>
        <v>0</v>
      </c>
      <c r="G102" s="5">
        <f t="shared" si="17"/>
        <v>17.621789155696348</v>
      </c>
      <c r="H102" s="5">
        <f t="shared" si="18"/>
        <v>45.621789155696348</v>
      </c>
      <c r="I102" s="19">
        <f t="shared" si="11"/>
        <v>0</v>
      </c>
      <c r="J102" s="5">
        <f t="shared" si="12"/>
        <v>0</v>
      </c>
      <c r="K102" s="5">
        <f t="shared" si="15"/>
        <v>0</v>
      </c>
      <c r="L102" s="5">
        <f t="shared" si="16"/>
        <v>17.621789155696348</v>
      </c>
      <c r="M102" s="7">
        <f t="shared" si="13"/>
        <v>0</v>
      </c>
      <c r="Y102" s="1"/>
      <c r="Z102" s="13"/>
      <c r="AB102" s="4"/>
    </row>
    <row r="103" spans="1:28" x14ac:dyDescent="0.35">
      <c r="A103" s="116">
        <v>90</v>
      </c>
      <c r="B103" s="70">
        <v>43827</v>
      </c>
      <c r="C103" s="45">
        <v>412.60392784760074</v>
      </c>
      <c r="D103" s="45">
        <v>0</v>
      </c>
      <c r="E103" s="4">
        <f t="shared" si="10"/>
        <v>5</v>
      </c>
      <c r="F103" s="4">
        <f t="shared" si="14"/>
        <v>1</v>
      </c>
      <c r="G103" s="5">
        <f t="shared" si="17"/>
        <v>17.621789155696348</v>
      </c>
      <c r="H103" s="5">
        <f t="shared" si="18"/>
        <v>45.621789155696348</v>
      </c>
      <c r="I103" s="19">
        <f t="shared" si="11"/>
        <v>0</v>
      </c>
      <c r="J103" s="5">
        <f t="shared" si="12"/>
        <v>0</v>
      </c>
      <c r="K103" s="5">
        <f t="shared" si="15"/>
        <v>28</v>
      </c>
      <c r="L103" s="5">
        <f t="shared" si="16"/>
        <v>45.621789155696348</v>
      </c>
      <c r="M103" s="7">
        <f t="shared" si="13"/>
        <v>0</v>
      </c>
      <c r="Y103" s="1"/>
      <c r="Z103" s="13"/>
      <c r="AB103" s="4"/>
    </row>
    <row r="104" spans="1:28" x14ac:dyDescent="0.35">
      <c r="A104" s="116">
        <v>91</v>
      </c>
      <c r="B104" s="70">
        <v>43828</v>
      </c>
      <c r="C104" s="45">
        <v>412.60392784760074</v>
      </c>
      <c r="D104" s="45">
        <v>0</v>
      </c>
      <c r="E104" s="4">
        <f t="shared" si="10"/>
        <v>6</v>
      </c>
      <c r="F104" s="4">
        <f t="shared" si="14"/>
        <v>0</v>
      </c>
      <c r="G104" s="5">
        <f t="shared" si="17"/>
        <v>45.621789155696348</v>
      </c>
      <c r="H104" s="5">
        <f t="shared" si="18"/>
        <v>45.621789155696348</v>
      </c>
      <c r="I104" s="19">
        <f t="shared" si="11"/>
        <v>0</v>
      </c>
      <c r="J104" s="5">
        <f t="shared" si="12"/>
        <v>0</v>
      </c>
      <c r="K104" s="5">
        <f t="shared" si="15"/>
        <v>0</v>
      </c>
      <c r="L104" s="5">
        <f t="shared" si="16"/>
        <v>45.621789155696348</v>
      </c>
      <c r="M104" s="7">
        <f t="shared" si="13"/>
        <v>0</v>
      </c>
    </row>
    <row r="105" spans="1:28" x14ac:dyDescent="0.35">
      <c r="A105" s="116">
        <v>92</v>
      </c>
      <c r="B105" s="70">
        <v>43829</v>
      </c>
      <c r="C105" s="45">
        <v>412.60392784760074</v>
      </c>
      <c r="D105" s="45">
        <v>0</v>
      </c>
      <c r="E105" s="4">
        <f t="shared" si="10"/>
        <v>7</v>
      </c>
      <c r="F105" s="4">
        <f t="shared" si="14"/>
        <v>0</v>
      </c>
      <c r="G105" s="5">
        <f t="shared" si="17"/>
        <v>45.621789155696348</v>
      </c>
      <c r="H105" s="5">
        <f t="shared" si="18"/>
        <v>45.621789155696348</v>
      </c>
      <c r="I105" s="19">
        <f t="shared" si="11"/>
        <v>0</v>
      </c>
      <c r="J105" s="5">
        <f t="shared" si="12"/>
        <v>0</v>
      </c>
      <c r="K105" s="5">
        <f t="shared" si="15"/>
        <v>0</v>
      </c>
      <c r="L105" s="5">
        <f t="shared" si="16"/>
        <v>45.621789155696348</v>
      </c>
      <c r="M105" s="7">
        <f t="shared" si="13"/>
        <v>0</v>
      </c>
    </row>
    <row r="106" spans="1:28" x14ac:dyDescent="0.35">
      <c r="B106" s="20"/>
      <c r="C106" s="18"/>
      <c r="D106" s="1"/>
      <c r="F106" s="18"/>
      <c r="H106" s="20"/>
      <c r="I106" s="18"/>
      <c r="J106" s="25"/>
      <c r="K106" s="18"/>
      <c r="L106" s="1"/>
    </row>
  </sheetData>
  <mergeCells count="9">
    <mergeCell ref="D9:F9"/>
    <mergeCell ref="K10:K11"/>
    <mergeCell ref="C12:D12"/>
    <mergeCell ref="A1:D1"/>
    <mergeCell ref="A5:B5"/>
    <mergeCell ref="D5:F5"/>
    <mergeCell ref="H5:J5"/>
    <mergeCell ref="K5:L5"/>
    <mergeCell ref="E6:F6"/>
  </mergeCells>
  <pageMargins left="0.75" right="0.75" top="1" bottom="1" header="0.5" footer="0.5"/>
  <pageSetup scale="2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546A-32E9-4B7F-9456-C24058C95035}">
  <sheetPr codeName="Sheet5"/>
  <dimension ref="A1:I46"/>
  <sheetViews>
    <sheetView tabSelected="1" workbookViewId="0">
      <selection activeCell="E6" sqref="E6"/>
    </sheetView>
  </sheetViews>
  <sheetFormatPr defaultRowHeight="13" x14ac:dyDescent="0.3"/>
  <cols>
    <col min="1" max="1" width="17.23046875" style="46" customWidth="1"/>
    <col min="2" max="2" width="12.765625" style="43" bestFit="1" customWidth="1"/>
    <col min="3" max="3" width="13.15234375" style="43" bestFit="1" customWidth="1"/>
    <col min="4" max="4" width="9.23046875" style="43"/>
    <col min="5" max="5" width="10.53515625" style="47" bestFit="1" customWidth="1"/>
    <col min="6" max="6" width="11.84375" style="138" bestFit="1" customWidth="1"/>
    <col min="7" max="7" width="9.765625" style="43" bestFit="1" customWidth="1"/>
    <col min="8" max="8" width="12.4609375" style="43" bestFit="1" customWidth="1"/>
    <col min="9" max="16384" width="9.23046875" style="43"/>
  </cols>
  <sheetData>
    <row r="1" spans="1:9" s="51" customFormat="1" ht="26.5" thickBot="1" x14ac:dyDescent="0.35">
      <c r="A1" s="68" t="s">
        <v>43</v>
      </c>
      <c r="B1" s="69" t="s">
        <v>49</v>
      </c>
      <c r="C1" s="69" t="s">
        <v>50</v>
      </c>
      <c r="D1" s="66" t="s">
        <v>48</v>
      </c>
      <c r="E1" s="69" t="s">
        <v>51</v>
      </c>
      <c r="F1" s="135" t="s">
        <v>52</v>
      </c>
      <c r="G1" s="69" t="s">
        <v>53</v>
      </c>
      <c r="H1" s="69" t="s">
        <v>54</v>
      </c>
      <c r="I1" s="69" t="s">
        <v>55</v>
      </c>
    </row>
    <row r="2" spans="1:9" x14ac:dyDescent="0.3">
      <c r="A2" s="52" t="s">
        <v>44</v>
      </c>
      <c r="B2" s="53">
        <f>'Coal 123'!$D$7</f>
        <v>12.074681639641971</v>
      </c>
      <c r="C2" s="53">
        <f>'Coal 123'!$E$7</f>
        <v>17.436496984114022</v>
      </c>
      <c r="D2" s="53">
        <f>'Coal 123'!$J$7</f>
        <v>277.72138575132743</v>
      </c>
      <c r="E2" s="53">
        <f>'Coal 123'!$L$11</f>
        <v>23318.683873554135</v>
      </c>
      <c r="F2" s="136">
        <f>'Coal 123'!$H$7</f>
        <v>3</v>
      </c>
      <c r="G2" s="53">
        <f>'Coal 123'!$H$11</f>
        <v>433.3286691523009</v>
      </c>
      <c r="H2" s="53">
        <f>'Coal 123'!$I$11</f>
        <v>30</v>
      </c>
      <c r="I2" s="54">
        <f>'Coal 123'!$J$11</f>
        <v>22855.355204401832</v>
      </c>
    </row>
    <row r="3" spans="1:9" x14ac:dyDescent="0.3">
      <c r="A3" s="52" t="s">
        <v>45</v>
      </c>
      <c r="B3" s="53">
        <f>'Coal 456'!$D$7</f>
        <v>21.637758571941887</v>
      </c>
      <c r="C3" s="53">
        <f>'Coal 456'!$E$7</f>
        <v>22.725091650659063</v>
      </c>
      <c r="D3" s="53">
        <f>'Coal 456'!$J$7</f>
        <v>319.72849103593228</v>
      </c>
      <c r="E3" s="53">
        <f>'Coal 456'!$L$11</f>
        <v>90194.592204753877</v>
      </c>
      <c r="F3" s="136">
        <f>'Coal 456'!$H$7</f>
        <v>10</v>
      </c>
      <c r="G3" s="53">
        <f>'Coal 456'!$H$11</f>
        <v>414.65150063838797</v>
      </c>
      <c r="H3" s="53">
        <f>'Coal 456'!$I$11</f>
        <v>100</v>
      </c>
      <c r="I3" s="54">
        <f>'Coal 456'!$J$11</f>
        <v>89679.940704115492</v>
      </c>
    </row>
    <row r="4" spans="1:9" x14ac:dyDescent="0.3">
      <c r="A4" s="52" t="s">
        <v>46</v>
      </c>
      <c r="B4" s="53">
        <f>'Coal 789'!$D$7</f>
        <v>22.081928259638971</v>
      </c>
      <c r="C4" s="53">
        <f>'Coal 789'!$E$7</f>
        <v>32.500229060767758</v>
      </c>
      <c r="D4" s="53">
        <f>'Coal 789'!$J$7</f>
        <v>359.38803315271582</v>
      </c>
      <c r="E4" s="53">
        <f>'Coal 789'!$L$11</f>
        <v>102196.869581046</v>
      </c>
      <c r="F4" s="136">
        <f>'Coal 789'!$H$7</f>
        <v>11</v>
      </c>
      <c r="G4" s="53">
        <f>'Coal 789'!$H$11</f>
        <v>440.58834096248808</v>
      </c>
      <c r="H4" s="53">
        <f>'Coal 789'!$I$11</f>
        <v>110</v>
      </c>
      <c r="I4" s="54">
        <f>'Coal 789'!$J$11</f>
        <v>101646.28124008351</v>
      </c>
    </row>
    <row r="5" spans="1:9" x14ac:dyDescent="0.3">
      <c r="A5" s="52" t="s">
        <v>47</v>
      </c>
      <c r="B5" s="53">
        <f>'Coal 1012'!$D$7</f>
        <v>17.917733307748449</v>
      </c>
      <c r="C5" s="53">
        <f>'Coal 1012'!$E$7</f>
        <v>30.640339683185346</v>
      </c>
      <c r="D5" s="53">
        <f>'Coal 1012'!$J$7</f>
        <v>399.33600830307739</v>
      </c>
      <c r="E5" s="53">
        <f>'Coal 1012'!$L$11</f>
        <v>56495.29414346999</v>
      </c>
      <c r="F5" s="136">
        <f>'Coal 1012'!$H$7</f>
        <v>6</v>
      </c>
      <c r="G5" s="53">
        <f>'Coal 1012'!$H$11</f>
        <v>705.50963237637302</v>
      </c>
      <c r="H5" s="53">
        <f>'Coal 1012'!$I$11</f>
        <v>60</v>
      </c>
      <c r="I5" s="54">
        <f>'Coal 1012'!$J$11</f>
        <v>55729.784511093618</v>
      </c>
    </row>
    <row r="6" spans="1:9" ht="13.5" thickBot="1" x14ac:dyDescent="0.35">
      <c r="A6" s="55" t="s">
        <v>41</v>
      </c>
      <c r="B6" s="56" t="s">
        <v>42</v>
      </c>
      <c r="C6" s="56" t="s">
        <v>42</v>
      </c>
      <c r="D6" s="67"/>
      <c r="E6" s="56">
        <f>SUM(E2:E5)</f>
        <v>272205.439802824</v>
      </c>
      <c r="F6" s="137">
        <f>SUM(F2:F5)</f>
        <v>30</v>
      </c>
      <c r="G6" s="56">
        <f t="shared" ref="G6:H6" si="0">SUM(G2:G5)</f>
        <v>1994.07814312955</v>
      </c>
      <c r="H6" s="56">
        <f t="shared" si="0"/>
        <v>300</v>
      </c>
      <c r="I6" s="57">
        <f>SUM(I2:I5)</f>
        <v>269911.36165969446</v>
      </c>
    </row>
    <row r="7" spans="1:9" ht="14.5" x14ac:dyDescent="0.35">
      <c r="G7" s="45"/>
      <c r="H7" s="124"/>
    </row>
    <row r="8" spans="1:9" ht="15" thickBot="1" x14ac:dyDescent="0.4">
      <c r="G8" s="45"/>
      <c r="H8" s="124"/>
    </row>
    <row r="9" spans="1:9" x14ac:dyDescent="0.3">
      <c r="A9" s="58"/>
      <c r="B9" s="63"/>
      <c r="C9" s="64"/>
      <c r="D9" s="65"/>
      <c r="E9" s="66"/>
      <c r="G9" s="125"/>
      <c r="H9" s="125"/>
    </row>
    <row r="10" spans="1:9" ht="14.5" x14ac:dyDescent="0.35">
      <c r="A10" s="52"/>
      <c r="B10" s="59"/>
      <c r="C10" s="59"/>
      <c r="D10" s="59"/>
      <c r="E10" s="60"/>
      <c r="G10" s="45"/>
      <c r="H10" s="124"/>
    </row>
    <row r="11" spans="1:9" ht="14.5" x14ac:dyDescent="0.35">
      <c r="A11" s="52"/>
      <c r="B11" s="59"/>
      <c r="C11" s="59"/>
      <c r="D11" s="59"/>
      <c r="E11" s="60"/>
      <c r="G11" s="45"/>
      <c r="H11" s="124"/>
    </row>
    <row r="12" spans="1:9" ht="14.5" x14ac:dyDescent="0.35">
      <c r="A12" s="52"/>
      <c r="B12" s="59"/>
      <c r="C12" s="59"/>
      <c r="D12" s="59"/>
      <c r="E12" s="60"/>
      <c r="G12" s="45"/>
      <c r="H12" s="124"/>
    </row>
    <row r="13" spans="1:9" ht="14.5" x14ac:dyDescent="0.35">
      <c r="A13" s="52"/>
      <c r="B13" s="59"/>
      <c r="C13" s="59"/>
      <c r="D13" s="59"/>
      <c r="E13" s="60"/>
      <c r="G13" s="45"/>
      <c r="H13" s="124"/>
    </row>
    <row r="14" spans="1:9" ht="15" thickBot="1" x14ac:dyDescent="0.4">
      <c r="A14" s="55"/>
      <c r="B14" s="61"/>
      <c r="C14" s="61"/>
      <c r="D14" s="61"/>
      <c r="E14" s="62"/>
      <c r="G14" s="45"/>
      <c r="H14" s="124"/>
    </row>
    <row r="15" spans="1:9" ht="14.5" x14ac:dyDescent="0.35">
      <c r="G15" s="45"/>
      <c r="H15" s="124"/>
    </row>
    <row r="16" spans="1:9" ht="14.5" x14ac:dyDescent="0.35">
      <c r="G16" s="45"/>
      <c r="H16" s="124"/>
    </row>
    <row r="17" spans="7:8" ht="14.5" x14ac:dyDescent="0.35">
      <c r="G17" s="45"/>
      <c r="H17" s="124"/>
    </row>
    <row r="18" spans="7:8" ht="14.5" x14ac:dyDescent="0.35">
      <c r="G18" s="45"/>
      <c r="H18" s="124"/>
    </row>
    <row r="19" spans="7:8" ht="14.5" x14ac:dyDescent="0.35">
      <c r="G19" s="45"/>
      <c r="H19" s="124"/>
    </row>
    <row r="20" spans="7:8" ht="14.5" x14ac:dyDescent="0.35">
      <c r="G20" s="45"/>
      <c r="H20" s="124"/>
    </row>
    <row r="21" spans="7:8" ht="14.5" x14ac:dyDescent="0.35">
      <c r="G21" s="45"/>
      <c r="H21" s="124"/>
    </row>
    <row r="22" spans="7:8" ht="14.5" x14ac:dyDescent="0.35">
      <c r="G22" s="45"/>
      <c r="H22" s="124"/>
    </row>
    <row r="23" spans="7:8" ht="14.5" x14ac:dyDescent="0.35">
      <c r="G23" s="45"/>
      <c r="H23" s="124"/>
    </row>
    <row r="24" spans="7:8" ht="14.5" x14ac:dyDescent="0.35">
      <c r="G24" s="45"/>
      <c r="H24" s="124"/>
    </row>
    <row r="25" spans="7:8" ht="14.5" x14ac:dyDescent="0.35">
      <c r="G25" s="45"/>
      <c r="H25" s="124"/>
    </row>
    <row r="26" spans="7:8" ht="14.5" x14ac:dyDescent="0.35">
      <c r="G26" s="45"/>
      <c r="H26" s="124"/>
    </row>
    <row r="27" spans="7:8" ht="14.5" x14ac:dyDescent="0.35">
      <c r="G27" s="45"/>
      <c r="H27" s="124"/>
    </row>
    <row r="28" spans="7:8" ht="14.5" x14ac:dyDescent="0.35">
      <c r="G28" s="45"/>
      <c r="H28" s="124"/>
    </row>
    <row r="29" spans="7:8" ht="14.5" x14ac:dyDescent="0.35">
      <c r="G29" s="45"/>
      <c r="H29" s="124"/>
    </row>
    <row r="30" spans="7:8" ht="14.5" x14ac:dyDescent="0.35">
      <c r="G30" s="45"/>
      <c r="H30" s="124"/>
    </row>
    <row r="31" spans="7:8" ht="14.5" x14ac:dyDescent="0.35">
      <c r="G31" s="45"/>
      <c r="H31" s="124"/>
    </row>
    <row r="32" spans="7:8" ht="14.5" x14ac:dyDescent="0.35">
      <c r="G32" s="45"/>
      <c r="H32" s="124"/>
    </row>
    <row r="33" spans="7:8" ht="14.5" x14ac:dyDescent="0.35">
      <c r="G33" s="45"/>
      <c r="H33" s="124"/>
    </row>
    <row r="34" spans="7:8" ht="14.5" x14ac:dyDescent="0.35">
      <c r="G34" s="45"/>
      <c r="H34" s="124"/>
    </row>
    <row r="35" spans="7:8" ht="14.5" x14ac:dyDescent="0.35">
      <c r="G35" s="45"/>
      <c r="H35" s="124"/>
    </row>
    <row r="36" spans="7:8" ht="14.5" x14ac:dyDescent="0.35">
      <c r="G36" s="45"/>
      <c r="H36" s="124"/>
    </row>
    <row r="37" spans="7:8" ht="14.5" x14ac:dyDescent="0.35">
      <c r="G37" s="45"/>
      <c r="H37" s="124"/>
    </row>
    <row r="38" spans="7:8" ht="14.5" x14ac:dyDescent="0.35">
      <c r="G38" s="45"/>
      <c r="H38" s="124"/>
    </row>
    <row r="39" spans="7:8" ht="14.5" x14ac:dyDescent="0.35">
      <c r="G39" s="45"/>
      <c r="H39" s="124"/>
    </row>
    <row r="40" spans="7:8" ht="14.5" x14ac:dyDescent="0.35">
      <c r="G40" s="45"/>
      <c r="H40" s="124"/>
    </row>
    <row r="41" spans="7:8" ht="14.5" x14ac:dyDescent="0.35">
      <c r="G41" s="45"/>
      <c r="H41" s="124"/>
    </row>
    <row r="42" spans="7:8" ht="14.5" x14ac:dyDescent="0.35">
      <c r="G42" s="45"/>
      <c r="H42" s="124"/>
    </row>
    <row r="43" spans="7:8" ht="14.5" x14ac:dyDescent="0.35">
      <c r="G43" s="45"/>
      <c r="H43" s="124"/>
    </row>
    <row r="44" spans="7:8" ht="14.5" x14ac:dyDescent="0.35">
      <c r="G44" s="45"/>
      <c r="H44" s="124"/>
    </row>
    <row r="45" spans="7:8" ht="14.5" x14ac:dyDescent="0.35">
      <c r="G45" s="45"/>
      <c r="H45" s="124"/>
    </row>
    <row r="46" spans="7:8" ht="14.5" x14ac:dyDescent="0.35">
      <c r="G46" s="45"/>
      <c r="H46" s="12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Coal 123</vt:lpstr>
      <vt:lpstr>Coal 456</vt:lpstr>
      <vt:lpstr>Coal 789</vt:lpstr>
      <vt:lpstr>Coal 1012</vt:lpstr>
      <vt:lpstr>Summary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Xinhui Zhang</dc:creator>
  <cp:lastModifiedBy>USER</cp:lastModifiedBy>
  <cp:lastPrinted>2013-04-01T03:12:21Z</cp:lastPrinted>
  <dcterms:created xsi:type="dcterms:W3CDTF">2010-03-24T14:51:26Z</dcterms:created>
  <dcterms:modified xsi:type="dcterms:W3CDTF">2023-09-13T13:03:57Z</dcterms:modified>
</cp:coreProperties>
</file>