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0" windowWidth="10260" windowHeight="7155" tabRatio="726"/>
  </bookViews>
  <sheets>
    <sheet name="28-Feb -2014" sheetId="12" r:id="rId1"/>
    <sheet name="Sheet1" sheetId="10" r:id="rId2"/>
  </sheets>
  <definedNames>
    <definedName name="_xlnm._FilterDatabase" localSheetId="0" hidden="1">'28-Feb -2014'!$A$4:$AP$164</definedName>
    <definedName name="Table175Field2" localSheetId="0">#REF!</definedName>
    <definedName name="Table175Field3" localSheetId="0">#REF!</definedName>
  </definedNames>
  <calcPr calcId="145621"/>
</workbook>
</file>

<file path=xl/calcChain.xml><?xml version="1.0" encoding="utf-8"?>
<calcChain xmlns="http://schemas.openxmlformats.org/spreadsheetml/2006/main">
  <c r="Q164" i="12" l="1"/>
  <c r="Q163" i="12"/>
  <c r="Q161" i="12"/>
  <c r="Q162" i="12"/>
  <c r="U123" i="12" l="1"/>
  <c r="U124" i="12"/>
  <c r="U125" i="12"/>
  <c r="Q125" i="12"/>
  <c r="Q124" i="12"/>
  <c r="Q123" i="12"/>
  <c r="U121" i="12"/>
  <c r="Q122" i="12"/>
  <c r="Q121" i="12"/>
  <c r="Q117" i="12"/>
  <c r="Q118" i="12"/>
  <c r="R118" i="12" s="1"/>
  <c r="U118" i="12"/>
  <c r="O102" i="12"/>
  <c r="U100" i="12"/>
  <c r="U99" i="12"/>
  <c r="U98" i="12"/>
  <c r="U97" i="12"/>
  <c r="U96" i="12"/>
  <c r="U95" i="12"/>
  <c r="U94" i="12"/>
  <c r="U93" i="12"/>
  <c r="Q87" i="12"/>
  <c r="Q88" i="12"/>
  <c r="Q85" i="12"/>
  <c r="Q86" i="12"/>
  <c r="Q83" i="12"/>
  <c r="Q84" i="12"/>
  <c r="Q81" i="12"/>
  <c r="Q82" i="12"/>
  <c r="Q80" i="12"/>
  <c r="Q77" i="12"/>
  <c r="Q75" i="12"/>
  <c r="Q72" i="12"/>
  <c r="Q54" i="12"/>
  <c r="Q53" i="12"/>
  <c r="K1" i="12" l="1"/>
  <c r="Q15" i="12" l="1"/>
  <c r="R15" i="12" s="1"/>
  <c r="U164" i="12" l="1"/>
  <c r="U151" i="12"/>
  <c r="O151" i="12"/>
  <c r="Q151" i="12" s="1"/>
  <c r="R151" i="12" s="1"/>
  <c r="Q146" i="12"/>
  <c r="R146" i="12" s="1"/>
  <c r="Q145" i="12"/>
  <c r="R145" i="12" s="1"/>
  <c r="U143" i="12"/>
  <c r="Q143" i="12"/>
  <c r="R143" i="12" s="1"/>
  <c r="Q139" i="12"/>
  <c r="R139" i="12" s="1"/>
  <c r="Q138" i="12"/>
  <c r="R138" i="12" s="1"/>
  <c r="Q137" i="12"/>
  <c r="R137" i="12" s="1"/>
  <c r="R127" i="12"/>
  <c r="R128" i="12"/>
  <c r="R129" i="12"/>
  <c r="R125" i="12" l="1"/>
  <c r="R124" i="12"/>
  <c r="R88" i="12"/>
  <c r="R86" i="12"/>
  <c r="R84" i="12"/>
  <c r="R82" i="12"/>
  <c r="R80" i="12"/>
  <c r="U77" i="12"/>
  <c r="R77" i="12"/>
  <c r="U75" i="12"/>
  <c r="R75" i="12"/>
  <c r="U72" i="12"/>
  <c r="R72" i="12"/>
  <c r="U48" i="12" l="1"/>
  <c r="U47" i="12"/>
  <c r="U46" i="12"/>
  <c r="U45" i="12"/>
  <c r="U44" i="12"/>
  <c r="U43" i="12"/>
  <c r="U42" i="12"/>
  <c r="U41" i="12"/>
  <c r="U40" i="12"/>
  <c r="U39" i="12"/>
  <c r="U38" i="12"/>
  <c r="U25" i="12"/>
  <c r="Q25" i="12"/>
  <c r="R25" i="12" s="1"/>
  <c r="U22" i="12"/>
  <c r="O164" i="12" l="1"/>
  <c r="R164" i="12" s="1"/>
  <c r="U163" i="12"/>
  <c r="O163" i="12"/>
  <c r="U162" i="12"/>
  <c r="O162" i="12"/>
  <c r="U161" i="12"/>
  <c r="O161" i="12"/>
  <c r="U160" i="12"/>
  <c r="Q160" i="12"/>
  <c r="R160" i="12" s="1"/>
  <c r="U159" i="12"/>
  <c r="Q159" i="12"/>
  <c r="R159" i="12" s="1"/>
  <c r="U158" i="12"/>
  <c r="Q158" i="12"/>
  <c r="R158" i="12" s="1"/>
  <c r="U157" i="12"/>
  <c r="Q157" i="12"/>
  <c r="R157" i="12" s="1"/>
  <c r="U153" i="12"/>
  <c r="Q153" i="12"/>
  <c r="R153" i="12" s="1"/>
  <c r="U152" i="12"/>
  <c r="Q152" i="12"/>
  <c r="R152" i="12" s="1"/>
  <c r="U150" i="12"/>
  <c r="O150" i="12"/>
  <c r="Q150" i="12" s="1"/>
  <c r="R150" i="12" s="1"/>
  <c r="U149" i="12"/>
  <c r="Q149" i="12"/>
  <c r="R149" i="12" s="1"/>
  <c r="U148" i="12"/>
  <c r="Q148" i="12"/>
  <c r="R148" i="12" s="1"/>
  <c r="U147" i="12"/>
  <c r="Q147" i="12"/>
  <c r="R147" i="12" s="1"/>
  <c r="U146" i="12"/>
  <c r="U145" i="12"/>
  <c r="U144" i="12"/>
  <c r="Q144" i="12"/>
  <c r="R144" i="12" s="1"/>
  <c r="U142" i="12"/>
  <c r="Q142" i="12"/>
  <c r="R142" i="12" s="1"/>
  <c r="U139" i="12"/>
  <c r="U138" i="12"/>
  <c r="U137" i="12"/>
  <c r="U136" i="12"/>
  <c r="Q136" i="12"/>
  <c r="R136" i="12" s="1"/>
  <c r="U135" i="12"/>
  <c r="Q135" i="12"/>
  <c r="R135" i="12" s="1"/>
  <c r="U134" i="12"/>
  <c r="Q134" i="12"/>
  <c r="R134" i="12" s="1"/>
  <c r="U133" i="12"/>
  <c r="Q133" i="12"/>
  <c r="R133" i="12" s="1"/>
  <c r="U132" i="12"/>
  <c r="Q132" i="12"/>
  <c r="R132" i="12" s="1"/>
  <c r="U131" i="12"/>
  <c r="Q131" i="12"/>
  <c r="R131" i="12" s="1"/>
  <c r="U130" i="12"/>
  <c r="Q130" i="12"/>
  <c r="R130" i="12" s="1"/>
  <c r="U129" i="12"/>
  <c r="U128" i="12"/>
  <c r="U127" i="12"/>
  <c r="U126" i="12"/>
  <c r="Q126" i="12"/>
  <c r="R126" i="12" s="1"/>
  <c r="R123" i="12"/>
  <c r="U122" i="12"/>
  <c r="R122" i="12"/>
  <c r="R121" i="12"/>
  <c r="U120" i="12"/>
  <c r="Q120" i="12"/>
  <c r="R120" i="12" s="1"/>
  <c r="U119" i="12"/>
  <c r="Q119" i="12"/>
  <c r="R119" i="12" s="1"/>
  <c r="U117" i="12"/>
  <c r="R117" i="12"/>
  <c r="U116" i="12"/>
  <c r="Q116" i="12"/>
  <c r="R116" i="12" s="1"/>
  <c r="U115" i="12"/>
  <c r="Q115" i="12"/>
  <c r="R115" i="12" s="1"/>
  <c r="U114" i="12"/>
  <c r="Q114" i="12"/>
  <c r="R114" i="12" s="1"/>
  <c r="U113" i="12"/>
  <c r="Q113" i="12"/>
  <c r="R113" i="12" s="1"/>
  <c r="U112" i="12"/>
  <c r="Q112" i="12"/>
  <c r="R112" i="12" s="1"/>
  <c r="U111" i="12"/>
  <c r="Q111" i="12"/>
  <c r="R111" i="12" s="1"/>
  <c r="U110" i="12"/>
  <c r="Q110" i="12"/>
  <c r="R110" i="12" s="1"/>
  <c r="U109" i="12"/>
  <c r="Q109" i="12"/>
  <c r="R109" i="12" s="1"/>
  <c r="U108" i="12"/>
  <c r="Q108" i="12"/>
  <c r="R108" i="12" s="1"/>
  <c r="U107" i="12"/>
  <c r="Q107" i="12"/>
  <c r="R107" i="12" s="1"/>
  <c r="U106" i="12"/>
  <c r="O106" i="12"/>
  <c r="Q106" i="12" s="1"/>
  <c r="R106" i="12" s="1"/>
  <c r="U105" i="12"/>
  <c r="Q105" i="12"/>
  <c r="R105" i="12" s="1"/>
  <c r="U104" i="12"/>
  <c r="Q104" i="12"/>
  <c r="R104" i="12" s="1"/>
  <c r="U103" i="12"/>
  <c r="Q103" i="12"/>
  <c r="R103" i="12" s="1"/>
  <c r="U102" i="12"/>
  <c r="Q102" i="12"/>
  <c r="R102" i="12" s="1"/>
  <c r="U101" i="12"/>
  <c r="Q101" i="12"/>
  <c r="R101" i="12" s="1"/>
  <c r="Q100" i="12"/>
  <c r="R100" i="12" s="1"/>
  <c r="Q99" i="12"/>
  <c r="R99" i="12" s="1"/>
  <c r="Q98" i="12"/>
  <c r="R98" i="12" s="1"/>
  <c r="Q97" i="12"/>
  <c r="R97" i="12" s="1"/>
  <c r="Q96" i="12"/>
  <c r="R96" i="12" s="1"/>
  <c r="Q95" i="12"/>
  <c r="R95" i="12" s="1"/>
  <c r="Q94" i="12"/>
  <c r="R94" i="12" s="1"/>
  <c r="Q93" i="12"/>
  <c r="R93" i="12" s="1"/>
  <c r="U92" i="12"/>
  <c r="Q92" i="12"/>
  <c r="R92" i="12" s="1"/>
  <c r="U91" i="12"/>
  <c r="Q91" i="12"/>
  <c r="R91" i="12" s="1"/>
  <c r="U90" i="12"/>
  <c r="Q90" i="12"/>
  <c r="R90" i="12" s="1"/>
  <c r="U89" i="12"/>
  <c r="Q89" i="12"/>
  <c r="R89" i="12" s="1"/>
  <c r="U88" i="12"/>
  <c r="U87" i="12"/>
  <c r="R87" i="12"/>
  <c r="U86" i="12"/>
  <c r="U85" i="12"/>
  <c r="R85" i="12"/>
  <c r="U84" i="12"/>
  <c r="U83" i="12"/>
  <c r="R83" i="12"/>
  <c r="U82" i="12"/>
  <c r="U81" i="12"/>
  <c r="R81" i="12"/>
  <c r="U80" i="12"/>
  <c r="U79" i="12"/>
  <c r="Q79" i="12"/>
  <c r="R79" i="12" s="1"/>
  <c r="U78" i="12"/>
  <c r="Q78" i="12"/>
  <c r="R78" i="12" s="1"/>
  <c r="U76" i="12"/>
  <c r="Q76" i="12"/>
  <c r="R76" i="12" s="1"/>
  <c r="U74" i="12"/>
  <c r="Q74" i="12"/>
  <c r="R74" i="12" s="1"/>
  <c r="U73" i="12"/>
  <c r="Q73" i="12"/>
  <c r="R73" i="12" s="1"/>
  <c r="U71" i="12"/>
  <c r="Q71" i="12"/>
  <c r="R71" i="12" s="1"/>
  <c r="U70" i="12"/>
  <c r="Q70" i="12"/>
  <c r="R70" i="12" s="1"/>
  <c r="U69" i="12"/>
  <c r="Q69" i="12"/>
  <c r="R69" i="12" s="1"/>
  <c r="U68" i="12"/>
  <c r="Q68" i="12"/>
  <c r="R68" i="12" s="1"/>
  <c r="U67" i="12"/>
  <c r="Q67" i="12"/>
  <c r="R67" i="12" s="1"/>
  <c r="U66" i="12"/>
  <c r="Q66" i="12"/>
  <c r="R66" i="12" s="1"/>
  <c r="U65" i="12"/>
  <c r="Q65" i="12"/>
  <c r="R65" i="12" s="1"/>
  <c r="U64" i="12"/>
  <c r="Q64" i="12"/>
  <c r="R64" i="12" s="1"/>
  <c r="U63" i="12"/>
  <c r="Q63" i="12"/>
  <c r="R63" i="12" s="1"/>
  <c r="U62" i="12"/>
  <c r="Q62" i="12"/>
  <c r="R62" i="12" s="1"/>
  <c r="U61" i="12"/>
  <c r="Q61" i="12"/>
  <c r="R61" i="12" s="1"/>
  <c r="U60" i="12"/>
  <c r="Q60" i="12"/>
  <c r="R60" i="12" s="1"/>
  <c r="U59" i="12"/>
  <c r="Q59" i="12"/>
  <c r="R59" i="12" s="1"/>
  <c r="U58" i="12"/>
  <c r="Q58" i="12"/>
  <c r="R58" i="12" s="1"/>
  <c r="U57" i="12"/>
  <c r="Q57" i="12"/>
  <c r="R57" i="12" s="1"/>
  <c r="U56" i="12"/>
  <c r="Q56" i="12"/>
  <c r="R56" i="12" s="1"/>
  <c r="U55" i="12"/>
  <c r="Q55" i="12"/>
  <c r="R55" i="12" s="1"/>
  <c r="U54" i="12"/>
  <c r="R54" i="12"/>
  <c r="U53" i="12"/>
  <c r="R53" i="12"/>
  <c r="U52" i="12"/>
  <c r="Q52" i="12"/>
  <c r="R52" i="12" s="1"/>
  <c r="U51" i="12"/>
  <c r="Q51" i="12"/>
  <c r="R51" i="12" s="1"/>
  <c r="U50" i="12"/>
  <c r="Q50" i="12"/>
  <c r="R50" i="12" s="1"/>
  <c r="U49" i="12"/>
  <c r="Q49" i="12"/>
  <c r="R49" i="12" s="1"/>
  <c r="Q48" i="12"/>
  <c r="R48" i="12" s="1"/>
  <c r="Q47" i="12"/>
  <c r="R47" i="12" s="1"/>
  <c r="Q46" i="12"/>
  <c r="R46" i="12" s="1"/>
  <c r="Q45" i="12"/>
  <c r="R45" i="12" s="1"/>
  <c r="Q44" i="12"/>
  <c r="R44" i="12" s="1"/>
  <c r="Q43" i="12"/>
  <c r="R43" i="12" s="1"/>
  <c r="Q42" i="12"/>
  <c r="R42" i="12" s="1"/>
  <c r="Q41" i="12"/>
  <c r="R41" i="12" s="1"/>
  <c r="Q40" i="12"/>
  <c r="R40" i="12" s="1"/>
  <c r="Q39" i="12"/>
  <c r="R39" i="12" s="1"/>
  <c r="Q38" i="12"/>
  <c r="R38" i="12" s="1"/>
  <c r="U37" i="12"/>
  <c r="Q37" i="12"/>
  <c r="R37" i="12" s="1"/>
  <c r="U36" i="12"/>
  <c r="Q36" i="12"/>
  <c r="R36" i="12" s="1"/>
  <c r="U35" i="12"/>
  <c r="Q35" i="12"/>
  <c r="R35" i="12" s="1"/>
  <c r="U34" i="12"/>
  <c r="O34" i="12"/>
  <c r="Q34" i="12" s="1"/>
  <c r="R34" i="12" s="1"/>
  <c r="U33" i="12"/>
  <c r="O33" i="12"/>
  <c r="Q33" i="12" s="1"/>
  <c r="R33" i="12" s="1"/>
  <c r="U32" i="12"/>
  <c r="O32" i="12"/>
  <c r="Q32" i="12" s="1"/>
  <c r="R32" i="12" s="1"/>
  <c r="U31" i="12"/>
  <c r="O31" i="12"/>
  <c r="Q31" i="12" s="1"/>
  <c r="R31" i="12" s="1"/>
  <c r="U30" i="12"/>
  <c r="Q30" i="12"/>
  <c r="R30" i="12" s="1"/>
  <c r="U29" i="12"/>
  <c r="Q29" i="12"/>
  <c r="R29" i="12" s="1"/>
  <c r="U28" i="12"/>
  <c r="Q28" i="12"/>
  <c r="R28" i="12" s="1"/>
  <c r="U27" i="12"/>
  <c r="Q27" i="12"/>
  <c r="R27" i="12" s="1"/>
  <c r="U26" i="12"/>
  <c r="Q26" i="12"/>
  <c r="R26" i="12" s="1"/>
  <c r="U24" i="12"/>
  <c r="Q24" i="12"/>
  <c r="R24" i="12" s="1"/>
  <c r="U23" i="12"/>
  <c r="Q23" i="12"/>
  <c r="R23" i="12" s="1"/>
  <c r="Q22" i="12"/>
  <c r="R22" i="12" s="1"/>
  <c r="U21" i="12"/>
  <c r="Q21" i="12"/>
  <c r="R21" i="12" s="1"/>
  <c r="U20" i="12"/>
  <c r="Q20" i="12"/>
  <c r="R20" i="12" s="1"/>
  <c r="U19" i="12"/>
  <c r="Q19" i="12"/>
  <c r="R19" i="12" s="1"/>
  <c r="U18" i="12"/>
  <c r="Q18" i="12"/>
  <c r="R18" i="12" s="1"/>
  <c r="U17" i="12"/>
  <c r="Q17" i="12"/>
  <c r="R17" i="12" s="1"/>
  <c r="U16" i="12"/>
  <c r="Q16" i="12"/>
  <c r="R16" i="12" s="1"/>
  <c r="U15" i="12"/>
  <c r="U14" i="12"/>
  <c r="Q14" i="12"/>
  <c r="R14" i="12" s="1"/>
  <c r="U13" i="12"/>
  <c r="Q13" i="12"/>
  <c r="R13" i="12" s="1"/>
  <c r="U12" i="12"/>
  <c r="Q12" i="12"/>
  <c r="R12" i="12" s="1"/>
  <c r="U11" i="12"/>
  <c r="R11" i="12"/>
  <c r="Q11" i="12"/>
  <c r="U10" i="12"/>
  <c r="Q10" i="12"/>
  <c r="R10" i="12" s="1"/>
  <c r="U9" i="12"/>
  <c r="Q9" i="12"/>
  <c r="R9" i="12" s="1"/>
  <c r="Q8" i="12"/>
  <c r="R8" i="12" s="1"/>
  <c r="U7" i="12"/>
  <c r="Q7" i="12"/>
  <c r="R7" i="12" s="1"/>
  <c r="U6" i="12"/>
  <c r="Q6" i="12"/>
  <c r="R6" i="12" s="1"/>
  <c r="U8" i="12"/>
  <c r="R163" i="12" l="1"/>
  <c r="R162" i="12"/>
  <c r="R161" i="12"/>
</calcChain>
</file>

<file path=xl/comments1.xml><?xml version="1.0" encoding="utf-8"?>
<comments xmlns="http://schemas.openxmlformats.org/spreadsheetml/2006/main">
  <authors>
    <author>injection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Produc weigh = weigh 1 cavity x number of cavity in use</t>
        </r>
      </text>
    </comment>
    <comment ref="AP4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Vertical machine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15-Aug-2013:40s---38s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Change screw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22-Feb-2014:33s--31s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75g/1bag + 25kg Resin</t>
        </r>
      </text>
    </comment>
    <comment ref="J81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HV-14BL-107/-1(V)
125g/1bag pigment</t>
        </r>
      </text>
    </comment>
    <comment ref="S81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J82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HV-14BL-107/-1(V)
125g/1bag pigment</t>
        </r>
      </text>
    </comment>
    <comment ref="S82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S83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S84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S85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S86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Prvent black dot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New mold</t>
        </r>
      </text>
    </comment>
    <comment ref="T94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22-Aug-2013:19s--18s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1bag pigment 62.5g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75g/1bag + 25kg Resin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1bag pigment 75g/25kg nhua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75g/1bag + 25kg Resin</t>
        </r>
      </text>
    </comment>
    <comment ref="I131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225g (white)+100g(gold)</t>
        </r>
      </text>
    </comment>
    <comment ref="I142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Ms(HY):U-6BLT-GP-102(V)
12.5g / 25kg
So SX:W13040025</t>
        </r>
      </text>
    </comment>
    <comment ref="I143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Ms(HY):U-6BLT-GP-102(V)
12.5g / 25kg
So SX:W13040025</t>
        </r>
      </text>
    </comment>
    <comment ref="S144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Prevent yellow mark on Tank</t>
        </r>
      </text>
    </comment>
    <comment ref="S145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Prevent yellow mark on Tank</t>
        </r>
      </text>
    </comment>
    <comment ref="S146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Prevent yellow mark on Tank</t>
        </r>
      </text>
    </comment>
    <comment ref="D150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1bag pigment 150g/25kg PC Sabic </t>
        </r>
      </text>
    </comment>
    <comment ref="L150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1bag pigment/1 bag resin</t>
        </r>
      </text>
    </comment>
    <comment ref="L151" authorId="0">
      <text>
        <r>
          <rPr>
            <b/>
            <sz val="9"/>
            <color indexed="81"/>
            <rFont val="Tahoma"/>
            <family val="2"/>
          </rPr>
          <t>injection:</t>
        </r>
        <r>
          <rPr>
            <sz val="9"/>
            <color indexed="81"/>
            <rFont val="Tahoma"/>
            <family val="2"/>
          </rPr>
          <t xml:space="preserve">
1bag pigment/1 bag resin</t>
        </r>
      </text>
    </comment>
  </commentList>
</comments>
</file>

<file path=xl/sharedStrings.xml><?xml version="1.0" encoding="utf-8"?>
<sst xmlns="http://schemas.openxmlformats.org/spreadsheetml/2006/main" count="2809" uniqueCount="817">
  <si>
    <t>COVER INNER EU</t>
  </si>
  <si>
    <t>IMPELLER CP-16</t>
  </si>
  <si>
    <t>SWITCH MOUNT</t>
  </si>
  <si>
    <t>OVERMOLD WASHER-ROD ASSY</t>
  </si>
  <si>
    <t>NAIL BRACKET LH</t>
  </si>
  <si>
    <t>NAIL BRACKET RH</t>
  </si>
  <si>
    <t>CP-16</t>
  </si>
  <si>
    <t>BOTTLER COOLER</t>
  </si>
  <si>
    <t>DECK ( No Gromet)</t>
  </si>
  <si>
    <t>0735201010</t>
  </si>
  <si>
    <t>0738201009</t>
  </si>
  <si>
    <t>0735201012</t>
  </si>
  <si>
    <t>0735200033</t>
  </si>
  <si>
    <t>0735201016</t>
  </si>
  <si>
    <t>0735201018</t>
  </si>
  <si>
    <t>0735102019</t>
  </si>
  <si>
    <t>0735102020</t>
  </si>
  <si>
    <t>CP-16 COVER</t>
  </si>
  <si>
    <t>0735201034</t>
  </si>
  <si>
    <t>BUSH</t>
  </si>
  <si>
    <t>CODE</t>
  </si>
  <si>
    <t>0452101074</t>
  </si>
  <si>
    <t>TANK FOOT</t>
  </si>
  <si>
    <t>0290201010</t>
  </si>
  <si>
    <t>0290201011</t>
  </si>
  <si>
    <t>0452201025</t>
  </si>
  <si>
    <t>0452201018</t>
  </si>
  <si>
    <t>0452201043</t>
  </si>
  <si>
    <t>0452201056</t>
  </si>
  <si>
    <t>0452201073</t>
  </si>
  <si>
    <t>0452201024</t>
  </si>
  <si>
    <t>0452201066</t>
  </si>
  <si>
    <t>0452201030</t>
  </si>
  <si>
    <t>0452201028</t>
  </si>
  <si>
    <t>0452201026</t>
  </si>
  <si>
    <t>0452201033</t>
  </si>
  <si>
    <t>PUMP HOUSING UPPER</t>
  </si>
  <si>
    <t>PUMP HOUSING LOWER</t>
  </si>
  <si>
    <t xml:space="preserve">FAN </t>
  </si>
  <si>
    <t>PLUG INLET</t>
  </si>
  <si>
    <t>0452201067</t>
  </si>
  <si>
    <t>LENS</t>
  </si>
  <si>
    <t>IMPELLER</t>
  </si>
  <si>
    <t>FLOAT ARM</t>
  </si>
  <si>
    <t>DECK FITING</t>
  </si>
  <si>
    <t>LED SUPPORD</t>
  </si>
  <si>
    <t>0452201061</t>
  </si>
  <si>
    <t>Conveyor Wheel</t>
  </si>
  <si>
    <t>0290201008</t>
  </si>
  <si>
    <t>0107201003</t>
  </si>
  <si>
    <t>0107201004</t>
  </si>
  <si>
    <t>0107201005</t>
  </si>
  <si>
    <t>0108201006</t>
  </si>
  <si>
    <t>0107201014</t>
  </si>
  <si>
    <t>FIN TOOL HANDLE</t>
  </si>
  <si>
    <t>0107201006</t>
  </si>
  <si>
    <t>0107201007</t>
  </si>
  <si>
    <t>0107201002</t>
  </si>
  <si>
    <t>0107201008</t>
  </si>
  <si>
    <t>0107201009</t>
  </si>
  <si>
    <t>0107201010</t>
  </si>
  <si>
    <t>0107201011</t>
  </si>
  <si>
    <t>0107201012</t>
  </si>
  <si>
    <t>0107201013</t>
  </si>
  <si>
    <t>8004101004</t>
  </si>
  <si>
    <t xml:space="preserve">Wall guard </t>
  </si>
  <si>
    <t>0454112007</t>
  </si>
  <si>
    <t>0454201031</t>
  </si>
  <si>
    <t>0454201001</t>
  </si>
  <si>
    <t>0110201003</t>
  </si>
  <si>
    <t>DST-5 INSIDE CORE</t>
  </si>
  <si>
    <t>0110201020</t>
  </si>
  <si>
    <t>0454201002</t>
  </si>
  <si>
    <t>0454201033</t>
  </si>
  <si>
    <t>0454201034</t>
  </si>
  <si>
    <t>0110201002</t>
  </si>
  <si>
    <t>DST-5 TOP COVER</t>
  </si>
  <si>
    <t>0110201004</t>
  </si>
  <si>
    <t>0110201019</t>
  </si>
  <si>
    <t>NL20 TUB(black)</t>
  </si>
  <si>
    <t>DST-6 TOP COVER</t>
  </si>
  <si>
    <t>0110201021</t>
  </si>
  <si>
    <t>1054201006</t>
  </si>
  <si>
    <t>1054201003</t>
  </si>
  <si>
    <t>PA66 LANXESS D.A30S</t>
  </si>
  <si>
    <t>PP RECYCLED BUWON RPB 20 ( BLACK)</t>
  </si>
  <si>
    <t>PBT+30%GF LG LUPOX GP 2306 F</t>
  </si>
  <si>
    <t>RPVC POLYONE  M4820 Smoke Trans 9350</t>
  </si>
  <si>
    <t>FIN TOOL HEAD 8-FPI</t>
  </si>
  <si>
    <t>FIN TOOL HEAD 9-FPI</t>
  </si>
  <si>
    <t>FIN TOOL HEAD 10-FPI</t>
  </si>
  <si>
    <t>FIN TOOL HEAD 11-FPI</t>
  </si>
  <si>
    <t>FIN TOOL HEAD 12-FPI</t>
  </si>
  <si>
    <t>FIN TOOL HEAD 13-FPI</t>
  </si>
  <si>
    <t>FIN TOOL HEAD 14-FPI</t>
  </si>
  <si>
    <t>FIN TOOL HEAD 15-FPI</t>
  </si>
  <si>
    <t>FIN TOOL HEAD 16-FPI</t>
  </si>
  <si>
    <t>FIN TOOL HEAD 17-FPI</t>
  </si>
  <si>
    <t>FIN TOOL HEAD 18-FPI</t>
  </si>
  <si>
    <t>FIN TOOL HEAD 20-FPI</t>
  </si>
  <si>
    <t>T-418 Super Comb Plastic</t>
  </si>
  <si>
    <t>DST-5 CASE WIP</t>
  </si>
  <si>
    <t>DST-6 CASE WIP</t>
  </si>
  <si>
    <t>0290201009</t>
  </si>
  <si>
    <t>1.31" Axle Spacer</t>
  </si>
  <si>
    <t>0.6" Axle Spacer</t>
  </si>
  <si>
    <t>Strain Relief Clamp</t>
  </si>
  <si>
    <t>CP-22 COVER</t>
  </si>
  <si>
    <t xml:space="preserve">CLEARVUE PLUG INLET </t>
  </si>
  <si>
    <t>CLEARVUE DECK</t>
  </si>
  <si>
    <t>CLEARVUE BOX CONNECTOR</t>
  </si>
  <si>
    <t>CLEARVUE TUB PLASTIC</t>
  </si>
  <si>
    <t>CLEARVUE AC CLAMP TOP</t>
  </si>
  <si>
    <t>CLEARVUE AC CLAMP BOTTOM</t>
  </si>
  <si>
    <t>SOAK AWAY Main Pipe Unit</t>
  </si>
  <si>
    <t>SOAK AWAY Hole Cover</t>
  </si>
  <si>
    <t>ABS CHIMEI PA- 765A (FR)</t>
  </si>
  <si>
    <t>PA66+30%GF LANXESS D.AKV30H1.0</t>
  </si>
  <si>
    <t>POM KEPITAL F20-03</t>
  </si>
  <si>
    <t>GPPS CHIMEI PG-33</t>
  </si>
  <si>
    <t>HDPE SABIC M300054</t>
  </si>
  <si>
    <t>PPS TORAY A504</t>
  </si>
  <si>
    <t>0107 T-100 Yellow Pigment (9fpi)</t>
  </si>
  <si>
    <t>0107 T-100 Orange Pigment (8fpi)</t>
  </si>
  <si>
    <t>0107 T-100 Dark Green Pigment (12fpi)</t>
  </si>
  <si>
    <t>0107 T-100 Green Pigment (14fpi)</t>
  </si>
  <si>
    <t>0107 T-100 Blue Pigment (11fpi)</t>
  </si>
  <si>
    <t>0107 T-101 Pink Pigment (13fpi)</t>
  </si>
  <si>
    <t>0107 T-101 Blue Pigment (15fpi)</t>
  </si>
  <si>
    <t>0107 T-101 Brown Pigment (16fpi)</t>
  </si>
  <si>
    <t>0107 T-101 Grey Pigment (17fpi)</t>
  </si>
  <si>
    <t>0107 T-101 Red Pigment (18fpi)</t>
  </si>
  <si>
    <t>0107 T-101 Purple Pigment (20fpi)</t>
  </si>
  <si>
    <t>CHIMEI PA 757 RED</t>
  </si>
  <si>
    <t>SOAK AWAY</t>
  </si>
  <si>
    <t>CLEAR VUE</t>
  </si>
  <si>
    <t>CP-22</t>
  </si>
  <si>
    <t>DST-5</t>
  </si>
  <si>
    <t>DST-6</t>
  </si>
  <si>
    <t>T-418</t>
  </si>
  <si>
    <t>FIN TOOL T- 100</t>
  </si>
  <si>
    <t>DECK CP-LP (NEW)</t>
  </si>
  <si>
    <t xml:space="preserve">PC BAYER MAKROLON 2407 </t>
  </si>
  <si>
    <t>CP-LP</t>
  </si>
  <si>
    <t>0689101026</t>
  </si>
  <si>
    <t>DECK FITING LP</t>
  </si>
  <si>
    <t>DT-6 INSIDE CORE</t>
  </si>
  <si>
    <t>ABS TOYOLAC 100 WHITE (10AB0-0082-2)</t>
  </si>
  <si>
    <t>0689201011</t>
  </si>
  <si>
    <t>0689201014</t>
  </si>
  <si>
    <t>MICRODERM</t>
  </si>
  <si>
    <t>1069 Safety Latch White Pigment (POM) 1:25 T0 710</t>
  </si>
  <si>
    <t>0312 Microderm Pigment Blue Cap (PC) T0757</t>
  </si>
  <si>
    <t>0312 Microderm Pigment Grey PMS 7542 (TPE)  T0742</t>
  </si>
  <si>
    <t>0452201143</t>
  </si>
  <si>
    <t>0452201144</t>
  </si>
  <si>
    <t>0689201025</t>
  </si>
  <si>
    <t>CAP BODY</t>
  </si>
  <si>
    <t>Body-01- LH</t>
  </si>
  <si>
    <t>Body-01- RH</t>
  </si>
  <si>
    <t>Over Body-01- LH</t>
  </si>
  <si>
    <t>Over Body-01- RH</t>
  </si>
  <si>
    <t>Cap- LG</t>
  </si>
  <si>
    <t>Cap-SM</t>
  </si>
  <si>
    <t>0312201019</t>
  </si>
  <si>
    <t>0312201016</t>
  </si>
  <si>
    <t>0312201029</t>
  </si>
  <si>
    <t>0312201028</t>
  </si>
  <si>
    <t>0312201018</t>
  </si>
  <si>
    <t>0312201015</t>
  </si>
  <si>
    <t>SOCKET REDBOX</t>
  </si>
  <si>
    <t>Overmold+Button</t>
  </si>
  <si>
    <t>FAN REDBOX</t>
  </si>
  <si>
    <t>0312201026</t>
  </si>
  <si>
    <t>Filter Body 1</t>
  </si>
  <si>
    <t>Filter Body 2</t>
  </si>
  <si>
    <t>0312201031</t>
  </si>
  <si>
    <t>0312201032</t>
  </si>
  <si>
    <t>CP-22EU</t>
  </si>
  <si>
    <t>KUBE</t>
  </si>
  <si>
    <t>0312200027</t>
  </si>
  <si>
    <t>COVER KUBE</t>
  </si>
  <si>
    <t>BARB FITTING 1/4in</t>
  </si>
  <si>
    <t>Button On-Off</t>
  </si>
  <si>
    <t>BOBBIN (YFL MOTOR)</t>
  </si>
  <si>
    <t>0312201021</t>
  </si>
  <si>
    <t>0452201158</t>
  </si>
  <si>
    <t>0689201023</t>
  </si>
  <si>
    <t>PP HOMO THAI PP-1100NK (GENERAL)</t>
  </si>
  <si>
    <t>TRIP PLATE</t>
  </si>
  <si>
    <t>KUBE TANK</t>
  </si>
  <si>
    <t>TPR BLACK HER CHANG 55AES-TPR</t>
  </si>
  <si>
    <t>SUB-ASSY, RING+OVERMOLD</t>
  </si>
  <si>
    <t>RING</t>
  </si>
  <si>
    <t>D2 Axle Spacer</t>
  </si>
  <si>
    <t>0738201004</t>
  </si>
  <si>
    <t>D2 Axle Wheel</t>
  </si>
  <si>
    <t xml:space="preserve">CP-16 TANK </t>
  </si>
  <si>
    <t>TPE HER CHANG CK 65</t>
  </si>
  <si>
    <t>1145201030</t>
  </si>
  <si>
    <t>0452112125</t>
  </si>
  <si>
    <t>0452201146</t>
  </si>
  <si>
    <t>1115201004</t>
  </si>
  <si>
    <t>1145201014</t>
  </si>
  <si>
    <t>1115200003</t>
  </si>
  <si>
    <t>1145201015</t>
  </si>
  <si>
    <t>SHROUD BRACKET</t>
  </si>
  <si>
    <t>SHROUD SMALL COVER</t>
  </si>
  <si>
    <t>SHROUD EXTENDED COVER</t>
  </si>
  <si>
    <t>1145201040</t>
  </si>
  <si>
    <t>1145201041</t>
  </si>
  <si>
    <t>1145201042</t>
  </si>
  <si>
    <t>BOBIN</t>
  </si>
  <si>
    <t>V045220124</t>
  </si>
  <si>
    <t>V045220126</t>
  </si>
  <si>
    <t>V045220128</t>
  </si>
  <si>
    <t>V114520130</t>
  </si>
  <si>
    <t>V045220133</t>
  </si>
  <si>
    <t>V045220163</t>
  </si>
  <si>
    <t>V045220167</t>
  </si>
  <si>
    <t>V045220125</t>
  </si>
  <si>
    <t>V045220156</t>
  </si>
  <si>
    <t>V045220130</t>
  </si>
  <si>
    <t>V045220143</t>
  </si>
  <si>
    <t>V045220161</t>
  </si>
  <si>
    <t>V045220166</t>
  </si>
  <si>
    <t>V029020108</t>
  </si>
  <si>
    <t>V029020109</t>
  </si>
  <si>
    <t>V029020110</t>
  </si>
  <si>
    <t>V073820103</t>
  </si>
  <si>
    <t>V073820104</t>
  </si>
  <si>
    <t>V029020111</t>
  </si>
  <si>
    <t>V010820106</t>
  </si>
  <si>
    <t>V010720114</t>
  </si>
  <si>
    <t>V010720102</t>
  </si>
  <si>
    <t>V010720103</t>
  </si>
  <si>
    <t>V010720104</t>
  </si>
  <si>
    <t>V010720105</t>
  </si>
  <si>
    <t>V010720106</t>
  </si>
  <si>
    <t>V010720107</t>
  </si>
  <si>
    <t>V010720108</t>
  </si>
  <si>
    <t>V010720109</t>
  </si>
  <si>
    <t>V010720110</t>
  </si>
  <si>
    <t>V010720111</t>
  </si>
  <si>
    <t>V010720112</t>
  </si>
  <si>
    <t>V010720113</t>
  </si>
  <si>
    <t>V800410104</t>
  </si>
  <si>
    <t>V045411207</t>
  </si>
  <si>
    <t>V045420111</t>
  </si>
  <si>
    <t>V045420131</t>
  </si>
  <si>
    <t>V045420101</t>
  </si>
  <si>
    <t>V045420133</t>
  </si>
  <si>
    <t>V045420134</t>
  </si>
  <si>
    <t>V045420102</t>
  </si>
  <si>
    <t>V105420106</t>
  </si>
  <si>
    <t>V105420103</t>
  </si>
  <si>
    <t>V011020102</t>
  </si>
  <si>
    <t>V011020104</t>
  </si>
  <si>
    <t>V011020103</t>
  </si>
  <si>
    <t>V011020120</t>
  </si>
  <si>
    <t>V011020119</t>
  </si>
  <si>
    <t>V011020121</t>
  </si>
  <si>
    <t>V045220190</t>
  </si>
  <si>
    <t>V068920111</t>
  </si>
  <si>
    <t>V068920114</t>
  </si>
  <si>
    <t>V068920123</t>
  </si>
  <si>
    <t>V045211225</t>
  </si>
  <si>
    <t>V045220144</t>
  </si>
  <si>
    <t>V031220126</t>
  </si>
  <si>
    <t>V031220129</t>
  </si>
  <si>
    <t>V031220128</t>
  </si>
  <si>
    <t>V031220119</t>
  </si>
  <si>
    <t>V031220116</t>
  </si>
  <si>
    <t>V031220118</t>
  </si>
  <si>
    <t>V031220115</t>
  </si>
  <si>
    <t>V031220131</t>
  </si>
  <si>
    <t>V031220132</t>
  </si>
  <si>
    <t>V031220027</t>
  </si>
  <si>
    <t>V031220121</t>
  </si>
  <si>
    <t>V045220146</t>
  </si>
  <si>
    <t>V031220159</t>
  </si>
  <si>
    <t>V031220165</t>
  </si>
  <si>
    <t>V031220169</t>
  </si>
  <si>
    <t>V111520104</t>
  </si>
  <si>
    <t>V114520114</t>
  </si>
  <si>
    <t>V111520003</t>
  </si>
  <si>
    <t>V114520115</t>
  </si>
  <si>
    <t>V073520110</t>
  </si>
  <si>
    <t>V073820109</t>
  </si>
  <si>
    <t>V073520112</t>
  </si>
  <si>
    <t>V073520033</t>
  </si>
  <si>
    <t>V073520116</t>
  </si>
  <si>
    <t>V073520118</t>
  </si>
  <si>
    <t>V073510219</t>
  </si>
  <si>
    <t>V073510220</t>
  </si>
  <si>
    <t>V073520134</t>
  </si>
  <si>
    <t>V114520140</t>
  </si>
  <si>
    <t>V114520141</t>
  </si>
  <si>
    <t>V114520142</t>
  </si>
  <si>
    <t>V800010101</t>
  </si>
  <si>
    <t>V800010102</t>
  </si>
  <si>
    <t>V800010104</t>
  </si>
  <si>
    <t>V800010105</t>
  </si>
  <si>
    <t>V800010106</t>
  </si>
  <si>
    <t>V800010107</t>
  </si>
  <si>
    <t>V800010108</t>
  </si>
  <si>
    <t>V800010112</t>
  </si>
  <si>
    <t>V800010113</t>
  </si>
  <si>
    <t>V800010115</t>
  </si>
  <si>
    <t>V800010122</t>
  </si>
  <si>
    <t>V800010124</t>
  </si>
  <si>
    <t>V800010144</t>
  </si>
  <si>
    <t>V800010132</t>
  </si>
  <si>
    <t>V800010138</t>
  </si>
  <si>
    <t>V800010145</t>
  </si>
  <si>
    <t>V800010151</t>
  </si>
  <si>
    <t>V800011721</t>
  </si>
  <si>
    <t>V800011723</t>
  </si>
  <si>
    <t>V800011724</t>
  </si>
  <si>
    <t>V800011705</t>
  </si>
  <si>
    <t>V800011706</t>
  </si>
  <si>
    <t>V800011707</t>
  </si>
  <si>
    <t>V800011708</t>
  </si>
  <si>
    <t>V800011709</t>
  </si>
  <si>
    <t>V800011710</t>
  </si>
  <si>
    <t>V800011711</t>
  </si>
  <si>
    <t>V800011712</t>
  </si>
  <si>
    <t>V800011713</t>
  </si>
  <si>
    <t>V800011714</t>
  </si>
  <si>
    <t>V800011715</t>
  </si>
  <si>
    <t>V800011716</t>
  </si>
  <si>
    <t>V800011717</t>
  </si>
  <si>
    <t>V800011719</t>
  </si>
  <si>
    <t>V045210174</t>
  </si>
  <si>
    <t>V068910126</t>
  </si>
  <si>
    <t>V114520116</t>
  </si>
  <si>
    <t>V045220117</t>
  </si>
  <si>
    <t>REDBOX COVER OUTER WIP</t>
  </si>
  <si>
    <t>V800011901</t>
  </si>
  <si>
    <t>V045220160</t>
  </si>
  <si>
    <t>Candle Cover II</t>
  </si>
  <si>
    <t>Candle Cover Lock</t>
  </si>
  <si>
    <t>Candle Reflector</t>
  </si>
  <si>
    <t>Candle Base-Short</t>
  </si>
  <si>
    <t>Switch-Short Candle</t>
  </si>
  <si>
    <t>Candle Housing-Short</t>
  </si>
  <si>
    <t>LED Spacer-Short Candle</t>
  </si>
  <si>
    <t>V111820106</t>
  </si>
  <si>
    <t>V111820104</t>
  </si>
  <si>
    <t>V111820103</t>
  </si>
  <si>
    <t>V111820105</t>
  </si>
  <si>
    <t>V111820107</t>
  </si>
  <si>
    <t>V111820101</t>
  </si>
  <si>
    <t>V111820102</t>
  </si>
  <si>
    <t>V800011905</t>
  </si>
  <si>
    <t>V800011907</t>
  </si>
  <si>
    <t>Wall guard 3in</t>
  </si>
  <si>
    <t>V800410107</t>
  </si>
  <si>
    <t>WALL GUARD PLASTIC 5in</t>
  </si>
  <si>
    <t>V800011908</t>
  </si>
  <si>
    <t>V111820108</t>
  </si>
  <si>
    <t>Overlay Frame</t>
  </si>
  <si>
    <t>1.6" Axle Spacer</t>
  </si>
  <si>
    <t>V800011728</t>
  </si>
  <si>
    <t>0312 Sander Red 181C (ABS)</t>
  </si>
  <si>
    <t>V800011729</t>
  </si>
  <si>
    <t>0312 Sander Blue 5265C (ABS)</t>
  </si>
  <si>
    <t>V031220170</t>
  </si>
  <si>
    <t>V031220171</t>
  </si>
  <si>
    <t>Microderm Sander Small Dark Blue Plastic</t>
  </si>
  <si>
    <t>V031220172</t>
  </si>
  <si>
    <t>V031220173</t>
  </si>
  <si>
    <t>Microderm Sander Small Light Green Plastic</t>
  </si>
  <si>
    <t>V031220174</t>
  </si>
  <si>
    <t>V031220175</t>
  </si>
  <si>
    <t>V114520118</t>
  </si>
  <si>
    <t xml:space="preserve"> KUBE OUTLET</t>
  </si>
  <si>
    <t>LIGHT PIPE KUBE</t>
  </si>
  <si>
    <t>TANK KUBE</t>
  </si>
  <si>
    <t>V114520117</t>
  </si>
  <si>
    <t>BOTTOM KUBE</t>
  </si>
  <si>
    <t>V125520101</t>
  </si>
  <si>
    <t>A DAP-1</t>
  </si>
  <si>
    <t>V800011731</t>
  </si>
  <si>
    <t>V010820111</t>
  </si>
  <si>
    <t>T-411 Super Comb Plastic</t>
  </si>
  <si>
    <t>V800011732</t>
  </si>
  <si>
    <t>V068920112</t>
  </si>
  <si>
    <t>Cover (3 Terminal)</t>
  </si>
  <si>
    <t>V800011734</t>
  </si>
  <si>
    <t>0312 PMD Pro Warm Grey 5C(TPE)</t>
  </si>
  <si>
    <t>0312 PMD Pro Warm Grey Cap (PC)</t>
  </si>
  <si>
    <t>V031220113</t>
  </si>
  <si>
    <t>V031220114</t>
  </si>
  <si>
    <t>Pro Cap large</t>
  </si>
  <si>
    <t>Pro Cap Small</t>
  </si>
  <si>
    <t>V031220120</t>
  </si>
  <si>
    <t>Pro OVER MOLD BUTTON</t>
  </si>
  <si>
    <t>V045220026</t>
  </si>
  <si>
    <t>UL-AC-PUMP Tub (Clear) +Feet SFG</t>
  </si>
  <si>
    <t>BARD FITTING</t>
  </si>
  <si>
    <t>V031220123</t>
  </si>
  <si>
    <t>V031220125</t>
  </si>
  <si>
    <t>Pro Over Body-01- RH</t>
  </si>
  <si>
    <t>Pro Over Body-01- LH</t>
  </si>
  <si>
    <t>V133320101</t>
  </si>
  <si>
    <t>V133320102</t>
  </si>
  <si>
    <t>Venturi 14 Plastic</t>
  </si>
  <si>
    <t>Venturi 15 Plastic</t>
  </si>
  <si>
    <t>PA6 LANSESS B30S</t>
  </si>
  <si>
    <t>V800010158</t>
  </si>
  <si>
    <t>TPE TSRC 0200-65N (Natural)</t>
  </si>
  <si>
    <t>V131420110</t>
  </si>
  <si>
    <t>Vent Terminal Cap 3 in Plastic</t>
  </si>
  <si>
    <t>V131420102</t>
  </si>
  <si>
    <t>Vent Terminal Cap 2 in Plastic</t>
  </si>
  <si>
    <t>V131420103</t>
  </si>
  <si>
    <t>VENT TERMINAL BASE 2 IN</t>
  </si>
  <si>
    <t>V133420104</t>
  </si>
  <si>
    <t>CSwitch-1 Cover Plastic</t>
  </si>
  <si>
    <t>V133420103</t>
  </si>
  <si>
    <t>V133420102</t>
  </si>
  <si>
    <t>V133420106</t>
  </si>
  <si>
    <t>V133420107</t>
  </si>
  <si>
    <t>V133420108</t>
  </si>
  <si>
    <t>V133420109</t>
  </si>
  <si>
    <t>V078520101</t>
  </si>
  <si>
    <t>V078520102</t>
  </si>
  <si>
    <t>V078520103</t>
  </si>
  <si>
    <t>V133420101</t>
  </si>
  <si>
    <t>V133420105</t>
  </si>
  <si>
    <t>V131420111</t>
  </si>
  <si>
    <t>CV MINI TANK</t>
  </si>
  <si>
    <t>CV MINI COVER TANK</t>
  </si>
  <si>
    <t>MAIN HOUSING CSWITCH</t>
  </si>
  <si>
    <t>CV MINI PCB COVER TANK</t>
  </si>
  <si>
    <t>SWITCH -1 PUSH TO TEST</t>
  </si>
  <si>
    <t>VENT TERMINAL BASE 3IN</t>
  </si>
  <si>
    <t>V133420110</t>
  </si>
  <si>
    <t>FLOAT TOP (CSwitch-1 Float Top Plastic)</t>
  </si>
  <si>
    <t>FLOAT BOTTOM  (CSwitch-1 Float Bottom Plastic)</t>
  </si>
  <si>
    <t>V031220110</t>
  </si>
  <si>
    <t>SYSTEM Overmold+Body-RH Plastic</t>
  </si>
  <si>
    <t>V031220111</t>
  </si>
  <si>
    <t>SYSTEM Overmold+Body-LH Plastic</t>
  </si>
  <si>
    <t>V031220112</t>
  </si>
  <si>
    <t>SYSTEM Overmold+Button Plastic</t>
  </si>
  <si>
    <t xml:space="preserve"> CLIP SWITCH BOTTOM A</t>
  </si>
  <si>
    <t>CLIP SWITCH BOTTOM B</t>
  </si>
  <si>
    <t>CSwitch-1 Thumb Screw Plastic</t>
  </si>
  <si>
    <t>CLIP SWITCH-1 CLAMP</t>
  </si>
  <si>
    <t>CLEARVUE COVER</t>
  </si>
  <si>
    <t>Mold number</t>
  </si>
  <si>
    <t>Product Name</t>
  </si>
  <si>
    <t>Colour</t>
  </si>
  <si>
    <t>Total</t>
  </si>
  <si>
    <t>Used</t>
  </si>
  <si>
    <t>Black</t>
  </si>
  <si>
    <t>●</t>
  </si>
  <si>
    <t>Natural</t>
  </si>
  <si>
    <t>N/A</t>
  </si>
  <si>
    <t>Clear</t>
  </si>
  <si>
    <t>PP+20%GF BUWON</t>
  </si>
  <si>
    <t>Red</t>
  </si>
  <si>
    <t xml:space="preserve">TORAY 920-555 NG657T </t>
  </si>
  <si>
    <t>Smoke</t>
  </si>
  <si>
    <t>Grey</t>
  </si>
  <si>
    <t>Blue</t>
  </si>
  <si>
    <t>Orange</t>
  </si>
  <si>
    <t>Yellow</t>
  </si>
  <si>
    <t>D.Green</t>
  </si>
  <si>
    <t>Green</t>
  </si>
  <si>
    <t>Pink</t>
  </si>
  <si>
    <t>Brown</t>
  </si>
  <si>
    <t>Purple</t>
  </si>
  <si>
    <t>HUIYE BLACK MASTERBATCH</t>
  </si>
  <si>
    <t xml:space="preserve"> Axle WHEEL GREY Masterbatch</t>
  </si>
  <si>
    <t xml:space="preserve">  Supercomb T-418 Red Pigment</t>
  </si>
  <si>
    <t xml:space="preserve"> T-411 Blue Pigment</t>
  </si>
  <si>
    <t>White</t>
  </si>
  <si>
    <t>DST 5 Case</t>
  </si>
  <si>
    <t>DST 5 Top cover</t>
  </si>
  <si>
    <t>DST5 Inside core</t>
  </si>
  <si>
    <t>DST6 Inside core</t>
  </si>
  <si>
    <t>DST6 Case</t>
  </si>
  <si>
    <t>DST6 Top cover</t>
  </si>
  <si>
    <t>CP-LP Tub</t>
  </si>
  <si>
    <t>CP-LP Deck</t>
  </si>
  <si>
    <t>PP 20%GF Buwon</t>
  </si>
  <si>
    <t>Trip Plate</t>
  </si>
  <si>
    <t>Warm grey</t>
  </si>
  <si>
    <t>03212 PMD Pro Warm Grey 5C (TPE)</t>
  </si>
  <si>
    <t>Cap Body</t>
  </si>
  <si>
    <t>Fiter Body 1 &amp; 2</t>
  </si>
  <si>
    <t>0312 Microderm Pigment Grey PMS 7542 (TPE)T0742</t>
  </si>
  <si>
    <t>0312 Microderm Pigment Grey PMS 7542 (TPE)   T0742</t>
  </si>
  <si>
    <t>ABS CHIMEI PA-757(N)</t>
  </si>
  <si>
    <t>Microderm Sander SM (White)</t>
  </si>
  <si>
    <t>D.Blue</t>
  </si>
  <si>
    <t>L.Green</t>
  </si>
  <si>
    <t>D.Red</t>
  </si>
  <si>
    <t>CP-22 PUMP HOUSING TOP MOLD</t>
  </si>
  <si>
    <t>T045210706</t>
  </si>
  <si>
    <t>T045210707</t>
  </si>
  <si>
    <t>CP-22 PUMP HOUSING BOTTOM MOLD</t>
  </si>
  <si>
    <t>MOLD - Barb Fitting Injection Mold (8-cav)</t>
  </si>
  <si>
    <t>T045211301</t>
  </si>
  <si>
    <t>CP-22 PUMP FAN MOLD</t>
  </si>
  <si>
    <t>T045210712</t>
  </si>
  <si>
    <t>CP-22 DECK MOLD</t>
  </si>
  <si>
    <t>T045210710</t>
  </si>
  <si>
    <t>CP-22 PUMP IMPELLER MOLD</t>
  </si>
  <si>
    <t>T045210716</t>
  </si>
  <si>
    <t>CP-22 TANK MOLD</t>
  </si>
  <si>
    <t>T045210701</t>
  </si>
  <si>
    <t>CP-22 COVER MOLD</t>
  </si>
  <si>
    <t>T045210711</t>
  </si>
  <si>
    <t>TOOLING - 0290 CONVEYOR WHEEL (12cav)</t>
  </si>
  <si>
    <t>T029010005</t>
  </si>
  <si>
    <t>TOOLING - 0290 CONVEYOR WHEEL (16cav)</t>
  </si>
  <si>
    <t>T029010001</t>
  </si>
  <si>
    <t>TOOLING - 0290 CONVEYOR WHEEL (20cav)</t>
  </si>
  <si>
    <t>T029010006</t>
  </si>
  <si>
    <t>MOLD - D2 Spacer (16cav)</t>
  </si>
  <si>
    <t>T073811103</t>
  </si>
  <si>
    <t>MOLD - D2 Axle Wheel (16cav)</t>
  </si>
  <si>
    <t>T073811201</t>
  </si>
  <si>
    <t>MOLD - Wall Guard 5in</t>
  </si>
  <si>
    <t>T800411003</t>
  </si>
  <si>
    <t>8004 Wall Guard Injection Mold</t>
  </si>
  <si>
    <t>T800410901</t>
  </si>
  <si>
    <t>BOX CONNECTOR MOLD</t>
  </si>
  <si>
    <t>T045410905</t>
  </si>
  <si>
    <t>COVER CLEARVIEW MOLD</t>
  </si>
  <si>
    <t>T045410902</t>
  </si>
  <si>
    <t>MOLD - SOAK AWAY MAIN PIPE UNIT</t>
  </si>
  <si>
    <t>T105410901</t>
  </si>
  <si>
    <t>TOOLING - SOAKAWAY PLASTIC CAP</t>
  </si>
  <si>
    <t>T105410904</t>
  </si>
  <si>
    <t>MOLD - CP-LP Deck Fitting (4cav)</t>
  </si>
  <si>
    <t>T068910702</t>
  </si>
  <si>
    <t>Tooling - CP-22-EU Socket Body</t>
  </si>
  <si>
    <t>T045211006</t>
  </si>
  <si>
    <t>CP-22-EU Cover-Outer-Euro</t>
  </si>
  <si>
    <t>T045211002</t>
  </si>
  <si>
    <t>CP-22-EU Cover-Inner-Euro</t>
  </si>
  <si>
    <t>T045211003</t>
  </si>
  <si>
    <t>MOLD - Smooth Pro Cap - LG+SM 2+2 Cav</t>
  </si>
  <si>
    <t>T031211202</t>
  </si>
  <si>
    <t>T031211301</t>
  </si>
  <si>
    <t>MOLD - PMD New Overmold Button (4cav)</t>
  </si>
  <si>
    <t>T031211206</t>
  </si>
  <si>
    <t>MOLD - PMD New Button On-Off (8cav)</t>
  </si>
  <si>
    <t>T031211205</t>
  </si>
  <si>
    <t>MOLD - PMD New Overmold Body RH+LH (1+1)</t>
  </si>
  <si>
    <t>T031211204</t>
  </si>
  <si>
    <t>MOLD - PMD New Body RH+LH (1+1)</t>
  </si>
  <si>
    <t>T031211203</t>
  </si>
  <si>
    <t>CP-22-EU Fan-Euro</t>
  </si>
  <si>
    <t>T045211004</t>
  </si>
  <si>
    <t>Mold - Bottle Cooler Ring</t>
  </si>
  <si>
    <t>T111510001</t>
  </si>
  <si>
    <t>KUBE LIGHTPIPE</t>
  </si>
  <si>
    <t>T114511105</t>
  </si>
  <si>
    <t>Mold - Bottle Cooler Overmold</t>
  </si>
  <si>
    <t>T111510002</t>
  </si>
  <si>
    <t>KUBE COVER</t>
  </si>
  <si>
    <t>T114511101</t>
  </si>
  <si>
    <t>T114511102</t>
  </si>
  <si>
    <t>KUBE BOTTOM</t>
  </si>
  <si>
    <t>T114511103</t>
  </si>
  <si>
    <t>KUBE OUTLET</t>
  </si>
  <si>
    <t>T114511104</t>
  </si>
  <si>
    <t>MOLD - CANDLE COVER II</t>
  </si>
  <si>
    <t>T111811101</t>
  </si>
  <si>
    <t>MOLD - CANDLE COVER LOCK</t>
  </si>
  <si>
    <t>T111811102</t>
  </si>
  <si>
    <t>MOLD - EBM-225-VENTURI-PLASTIC (1cav)</t>
  </si>
  <si>
    <t>T133311201</t>
  </si>
  <si>
    <t>T133311202</t>
  </si>
  <si>
    <t>MOLD - EBM-250-VENTURI-PLASTIC (1cav)</t>
  </si>
  <si>
    <t>CP-16 SWITCH MOUNT</t>
  </si>
  <si>
    <t>T073511002</t>
  </si>
  <si>
    <t>MOLD - CP-16 Cover (1cav)</t>
  </si>
  <si>
    <t>T073511010</t>
  </si>
  <si>
    <t>TOOLING - CP-22 Tank Foot</t>
  </si>
  <si>
    <t>Warm Grey</t>
  </si>
  <si>
    <t>T111811103</t>
  </si>
  <si>
    <t xml:space="preserve">MOLD - FAMILY MOLD </t>
  </si>
  <si>
    <t>MOLD - Clip Switch Strain Relief (4cav)</t>
  </si>
  <si>
    <t>T133441205</t>
  </si>
  <si>
    <t xml:space="preserve">Mold - CC-2 Clamp / Thumb Screw Family Tool </t>
  </si>
  <si>
    <t>T133411203</t>
  </si>
  <si>
    <t>T133411202</t>
  </si>
  <si>
    <t xml:space="preserve">Mold - CC-2 Float Pivot Top / Bottom Family Tool </t>
  </si>
  <si>
    <t>T133411204</t>
  </si>
  <si>
    <t>Mold - CC-2 Main Housing (2cav)</t>
  </si>
  <si>
    <t>T133411201</t>
  </si>
  <si>
    <t>T045410901</t>
  </si>
  <si>
    <t>MOLD - Barb Fitting Injection Mold (4-cav)</t>
  </si>
  <si>
    <t>T131411201</t>
  </si>
  <si>
    <t>T131411202</t>
  </si>
  <si>
    <t>T045210714</t>
  </si>
  <si>
    <t>T045210718</t>
  </si>
  <si>
    <t>T045210719</t>
  </si>
  <si>
    <t>T045210715</t>
  </si>
  <si>
    <t>T045210709</t>
  </si>
  <si>
    <t>T029010002</t>
  </si>
  <si>
    <t>T010810806</t>
  </si>
  <si>
    <t>T010710013</t>
  </si>
  <si>
    <t>T010710001</t>
  </si>
  <si>
    <t>T045440909</t>
  </si>
  <si>
    <t>T011010002</t>
  </si>
  <si>
    <t>T011010004</t>
  </si>
  <si>
    <t>T011010003</t>
  </si>
  <si>
    <t>T011010006</t>
  </si>
  <si>
    <t>T011010005</t>
  </si>
  <si>
    <t>T011010007</t>
  </si>
  <si>
    <t>T068910003</t>
  </si>
  <si>
    <t>T068910701</t>
  </si>
  <si>
    <t>T068910005</t>
  </si>
  <si>
    <t>0689 CP-22LP Foot (TPU)</t>
  </si>
  <si>
    <t>T031210002</t>
  </si>
  <si>
    <t>T031260008</t>
  </si>
  <si>
    <t>T045210901</t>
  </si>
  <si>
    <t>T125511101</t>
  </si>
  <si>
    <t>T073511003</t>
  </si>
  <si>
    <t>T073511001</t>
  </si>
  <si>
    <t>T073511013</t>
  </si>
  <si>
    <t>T073511011</t>
  </si>
  <si>
    <t>T073511012</t>
  </si>
  <si>
    <t>T114541113</t>
  </si>
  <si>
    <t>T078510001</t>
  </si>
  <si>
    <t>Product Code</t>
  </si>
  <si>
    <t>Model</t>
  </si>
  <si>
    <t>Mold Name</t>
  </si>
  <si>
    <t>Material Name</t>
  </si>
  <si>
    <t>V045220118</t>
  </si>
  <si>
    <t>CP-22 Deck Plastic</t>
  </si>
  <si>
    <t>IQP</t>
  </si>
  <si>
    <t>Rexbox</t>
  </si>
  <si>
    <t>Utilitech</t>
  </si>
  <si>
    <t>NL, Toptech</t>
  </si>
  <si>
    <t>Mini AXLE</t>
  </si>
  <si>
    <t>AXLE 16"</t>
  </si>
  <si>
    <t>PMD-Pro</t>
  </si>
  <si>
    <t>PMD-System</t>
  </si>
  <si>
    <t>ADAP</t>
  </si>
  <si>
    <t>VENKIT</t>
  </si>
  <si>
    <t>VENTURI</t>
  </si>
  <si>
    <t>IQP-KUBE</t>
  </si>
  <si>
    <t>CANDLE</t>
  </si>
  <si>
    <t>CP-22-LP</t>
  </si>
  <si>
    <t>CLIP SWITCH</t>
  </si>
  <si>
    <t>CV MINI</t>
  </si>
  <si>
    <t>V045220173</t>
  </si>
  <si>
    <t>CP-22 Tub(Red) Plastic</t>
  </si>
  <si>
    <t>V068920125</t>
  </si>
  <si>
    <t>CP-LP Tub Plastic</t>
  </si>
  <si>
    <t>PLUG INLET MOLD</t>
  </si>
  <si>
    <t>LENS MOLD</t>
  </si>
  <si>
    <t>FLOAT ARM MOLD</t>
  </si>
  <si>
    <t>DECK FITING MOLD</t>
  </si>
  <si>
    <t>LED SUPPORD MOLD</t>
  </si>
  <si>
    <t>Strain Relief Clamp MOLD</t>
  </si>
  <si>
    <t>SPACER MOLD</t>
  </si>
  <si>
    <t>SUPER COMB MOLD</t>
  </si>
  <si>
    <t>FIN TOOL HANDLE MOLD</t>
  </si>
  <si>
    <t>FIN TOOL HEAD MOLD</t>
  </si>
  <si>
    <t>BOBIN MOLD</t>
  </si>
  <si>
    <t>ADAP-1 MOLD</t>
  </si>
  <si>
    <t>VEN KIT CAP MOLD</t>
  </si>
  <si>
    <t>IMPELLER CP-16 MOLD</t>
  </si>
  <si>
    <t>DECK CP-16 MOLD</t>
  </si>
  <si>
    <t>OVERMOLD WASHER-ROD MOLD</t>
  </si>
  <si>
    <t>TUB CP-16 MOLD</t>
  </si>
  <si>
    <t>NAIL BRACKET MOLD</t>
  </si>
  <si>
    <t>SHROUD KUBE MOLD</t>
  </si>
  <si>
    <t>TANK FOOT- LP MOLD</t>
  </si>
  <si>
    <t>CV MINI MOLD</t>
  </si>
  <si>
    <t>Cswitch STRAIN RELIEF</t>
  </si>
  <si>
    <t>OVERMOLD WASHER-ROD MOLD + BUSH</t>
  </si>
  <si>
    <t>PMMA Acryrex CM-205</t>
  </si>
  <si>
    <t>V800010146</t>
  </si>
  <si>
    <t>PVC ARKEMA RRX 482 WHITE</t>
  </si>
  <si>
    <t>V800010155</t>
  </si>
  <si>
    <t>TPE TSRC 0200-65N</t>
  </si>
  <si>
    <t>ABS CHIMEI PA- 758(CLEAR)</t>
  </si>
  <si>
    <t>V800010111</t>
  </si>
  <si>
    <t>V800011739</t>
  </si>
  <si>
    <t>Collar plastic</t>
  </si>
  <si>
    <t>V133320103</t>
  </si>
  <si>
    <t xml:space="preserve">Collar </t>
  </si>
  <si>
    <t>Microderm Sander Small D.Red Plastic</t>
  </si>
  <si>
    <t>Microderm Sander Large  D.Red Plastic</t>
  </si>
  <si>
    <t>Microderm Sander Large  D.Blue Plastic</t>
  </si>
  <si>
    <t>Microderm Sander Large  L.green Plastic</t>
  </si>
  <si>
    <t>V800011738</t>
  </si>
  <si>
    <t>PVC ARKEMA RRX 482</t>
  </si>
  <si>
    <t>Ivory</t>
  </si>
  <si>
    <t>PC Sabic LEXAN940</t>
  </si>
  <si>
    <t>V800010159</t>
  </si>
  <si>
    <t>V800011743</t>
  </si>
  <si>
    <t>DSP Black pigment</t>
  </si>
  <si>
    <t>Microderm Sander Small Black Plastic</t>
  </si>
  <si>
    <t>Microderm Sander Large  Black Plastic</t>
  </si>
  <si>
    <t>Pro Body LH</t>
  </si>
  <si>
    <t>Pro Body RH</t>
  </si>
  <si>
    <t>0312 PMD Pro Warm Grey 5C(TSRC-TPE)</t>
  </si>
  <si>
    <t>DSP</t>
  </si>
  <si>
    <t>PA66 +33%GF LANXESS</t>
  </si>
  <si>
    <t>V800010142</t>
  </si>
  <si>
    <t>Led Cap</t>
  </si>
  <si>
    <t>V800010103</t>
  </si>
  <si>
    <t>DSP-1 Top Cover Plastic</t>
  </si>
  <si>
    <t>DSP-1 Bottom Cover Plastic</t>
  </si>
  <si>
    <t>V006420102</t>
  </si>
  <si>
    <t>V006420101</t>
  </si>
  <si>
    <t>DSP Top cover &amp; Bottom cover</t>
  </si>
  <si>
    <t>V800011744</t>
  </si>
  <si>
    <t>HV-6M/Y-12A(V)</t>
  </si>
  <si>
    <t>Bronze</t>
  </si>
  <si>
    <t>Led cap 1</t>
  </si>
  <si>
    <t>Led cap 3</t>
  </si>
  <si>
    <t>Led Cap 1</t>
  </si>
  <si>
    <t>Led Cap 3</t>
  </si>
  <si>
    <t>Back Housing</t>
  </si>
  <si>
    <t>Front Housing</t>
  </si>
  <si>
    <t>Spacer PCB</t>
  </si>
  <si>
    <t>Wall mount bracket</t>
  </si>
  <si>
    <t>DINM15-1</t>
  </si>
  <si>
    <t>DINM15-2</t>
  </si>
  <si>
    <t>ABS -PC V0-1.5</t>
  </si>
  <si>
    <t>Innovolt</t>
  </si>
  <si>
    <t>A1
(50T)</t>
  </si>
  <si>
    <t>A2
(50T)</t>
  </si>
  <si>
    <t>A3
(50T)</t>
  </si>
  <si>
    <t>A4
(50T)</t>
  </si>
  <si>
    <t>A5
(80T)</t>
  </si>
  <si>
    <t>A6
(80T)</t>
  </si>
  <si>
    <t>A7
(75T)</t>
  </si>
  <si>
    <t>A8
(80T)</t>
  </si>
  <si>
    <t>A9
(80T)</t>
  </si>
  <si>
    <t>A10
(100T)</t>
  </si>
  <si>
    <t>B1
(130T)</t>
  </si>
  <si>
    <t>B2
(180T)</t>
  </si>
  <si>
    <t>B3
(180T)</t>
  </si>
  <si>
    <t>B4
(250T)</t>
  </si>
  <si>
    <t>B5
(180T)</t>
  </si>
  <si>
    <t>C1
(50T)</t>
  </si>
  <si>
    <t>C2
(50T)</t>
  </si>
  <si>
    <t>C3
(50T)</t>
  </si>
  <si>
    <t>C4
(50T)</t>
  </si>
  <si>
    <t>C5
(50T)</t>
  </si>
  <si>
    <t>C6
(100T)</t>
  </si>
  <si>
    <t>ABS -PC V0-1.5(PC+ABS Bayblend FR 3010)</t>
  </si>
  <si>
    <t>V800010164</t>
  </si>
  <si>
    <t>Product weigh
(g)</t>
  </si>
  <si>
    <t>Runner weigh
(g)</t>
  </si>
  <si>
    <t>Shot weight
(g)</t>
  </si>
  <si>
    <t>Runner percentage
(%)</t>
  </si>
  <si>
    <t>Regrind percentage
(%)</t>
  </si>
  <si>
    <t>Cycle time
(s)</t>
  </si>
  <si>
    <t>Output per hour
(pcs)</t>
  </si>
  <si>
    <t>V144520106</t>
  </si>
  <si>
    <t xml:space="preserve">V144520101 </t>
  </si>
  <si>
    <t>V144520102</t>
  </si>
  <si>
    <t>V144520103</t>
  </si>
  <si>
    <t>Cap Left</t>
  </si>
  <si>
    <t>Cap Right</t>
  </si>
  <si>
    <t>V144520104</t>
  </si>
  <si>
    <t>V144520105</t>
  </si>
  <si>
    <t>V144520107</t>
  </si>
  <si>
    <t>V144520108</t>
  </si>
  <si>
    <t>V804220101</t>
  </si>
  <si>
    <t>V804220103</t>
  </si>
  <si>
    <t xml:space="preserve">C/V AC Clamp Top &amp; Bottom
</t>
  </si>
  <si>
    <t>MOLD - PMD SM+LG Sander (4cav, shared base)</t>
  </si>
  <si>
    <t>Mold - CC-2 Bottom / Cover / Test Family Tool (4cav)</t>
  </si>
  <si>
    <t>Material code</t>
  </si>
  <si>
    <t>Pigment,M/B Code</t>
  </si>
  <si>
    <t>Pigment,M/B name</t>
  </si>
  <si>
    <t>Mixing rate</t>
  </si>
  <si>
    <t>Cavity number</t>
  </si>
  <si>
    <t xml:space="preserve">CP-22 </t>
  </si>
  <si>
    <t>Update</t>
  </si>
  <si>
    <t>V800010167</t>
  </si>
  <si>
    <t>HDPE ExxonMobil HMA 016</t>
  </si>
  <si>
    <t>T-411</t>
  </si>
  <si>
    <t>RESIN PA-709</t>
  </si>
  <si>
    <t>8004 Wall Guard  White Pigmen</t>
  </si>
  <si>
    <t>DECK CLEARVIEW MOLD</t>
  </si>
  <si>
    <t>V031220124</t>
  </si>
  <si>
    <t>V031220122</t>
  </si>
  <si>
    <t>T031211302</t>
  </si>
  <si>
    <t>MOLD - CAP SM+LG (2+2 cav)</t>
  </si>
  <si>
    <t xml:space="preserve">T045211303 </t>
  </si>
  <si>
    <t>T068911301</t>
  </si>
  <si>
    <t>MOLD - Lower Vent Cap 2in / 3in</t>
  </si>
  <si>
    <t>T133311301</t>
  </si>
  <si>
    <t>TOOLING - Collar (1cav)</t>
  </si>
  <si>
    <t>T144511301</t>
  </si>
  <si>
    <t>MOLD - DINRail Front Housing (1 cav)</t>
  </si>
  <si>
    <t>T144511302</t>
  </si>
  <si>
    <t>MOLD - DINRail Back Housing (1 cav)</t>
  </si>
  <si>
    <t>T144511303</t>
  </si>
  <si>
    <t>MOLD - DINRail Spacer PCB (4 cav)</t>
  </si>
  <si>
    <t>T144511306</t>
  </si>
  <si>
    <t>MOLD - DINRail Wall Mount Bracket (4 cav)</t>
  </si>
  <si>
    <t>T144511305</t>
  </si>
  <si>
    <t>MOLD - DINRail DINM15-1 + DINM15-2 (2+2 cav)</t>
  </si>
  <si>
    <t>T144511304</t>
  </si>
  <si>
    <t>MOLD - DINRail Cap Left +Right Side (2+2 cav)</t>
  </si>
  <si>
    <t>AXLE 12"</t>
  </si>
  <si>
    <t>Injection condition OK</t>
  </si>
  <si>
    <t>Not yet update</t>
  </si>
  <si>
    <t>FIN TOOL T-101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</si>
</sst>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1010000]d/m/yy;@"/>
    <numFmt numFmtId="165" formatCode="[$-409]d\-mmm\-yy;@"/>
    <numFmt numFmtId="166" formatCode="0.0"/>
    <numFmt numFmtId="167" formatCode="0.000%"/>
    <numFmt numFmtId="168" formatCode="0.000"/>
    <numFmt numFmtId="169" formatCode="0.0000"/>
    <numFmt numFmtId="170" formatCode="0.000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1F497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7">
    <xf numFmtId="0" fontId="0" fillId="0" borderId="0"/>
    <xf numFmtId="0" fontId="20" fillId="0" borderId="0">
      <alignment horizontal="center"/>
    </xf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4" fillId="0" borderId="0"/>
    <xf numFmtId="0" fontId="18" fillId="0" borderId="0">
      <alignment horizontal="center"/>
    </xf>
    <xf numFmtId="0" fontId="17" fillId="0" borderId="0"/>
    <xf numFmtId="0" fontId="17" fillId="0" borderId="0">
      <alignment horizontal="center"/>
    </xf>
    <xf numFmtId="0" fontId="16" fillId="0" borderId="0"/>
    <xf numFmtId="0" fontId="16" fillId="0" borderId="0">
      <alignment horizontal="center"/>
    </xf>
    <xf numFmtId="0" fontId="15" fillId="0" borderId="0"/>
    <xf numFmtId="0" fontId="15" fillId="0" borderId="0">
      <alignment horizontal="center"/>
    </xf>
    <xf numFmtId="0" fontId="14" fillId="0" borderId="0"/>
    <xf numFmtId="0" fontId="14" fillId="0" borderId="0">
      <alignment horizontal="center"/>
    </xf>
    <xf numFmtId="0" fontId="13" fillId="0" borderId="0"/>
    <xf numFmtId="0" fontId="13" fillId="0" borderId="0">
      <alignment horizontal="center"/>
    </xf>
    <xf numFmtId="0" fontId="12" fillId="0" borderId="0"/>
    <xf numFmtId="0" fontId="12" fillId="0" borderId="0">
      <alignment horizontal="center"/>
    </xf>
    <xf numFmtId="0" fontId="11" fillId="0" borderId="0"/>
    <xf numFmtId="0" fontId="11" fillId="0" borderId="0">
      <alignment horizontal="center"/>
    </xf>
    <xf numFmtId="0" fontId="10" fillId="0" borderId="0"/>
    <xf numFmtId="0" fontId="10" fillId="0" borderId="0">
      <alignment horizontal="center"/>
    </xf>
    <xf numFmtId="0" fontId="9" fillId="0" borderId="0"/>
    <xf numFmtId="0" fontId="9" fillId="0" borderId="0">
      <alignment horizontal="center"/>
    </xf>
    <xf numFmtId="0" fontId="8" fillId="0" borderId="0"/>
    <xf numFmtId="0" fontId="8" fillId="0" borderId="0">
      <alignment horizontal="center"/>
    </xf>
    <xf numFmtId="165" fontId="7" fillId="0" borderId="0"/>
    <xf numFmtId="0" fontId="7" fillId="0" borderId="0"/>
    <xf numFmtId="0" fontId="7" fillId="0" borderId="0">
      <alignment horizontal="center"/>
    </xf>
    <xf numFmtId="0" fontId="6" fillId="0" borderId="0"/>
    <xf numFmtId="0" fontId="6" fillId="0" borderId="0">
      <alignment horizontal="center"/>
    </xf>
    <xf numFmtId="0" fontId="5" fillId="0" borderId="0"/>
    <xf numFmtId="0" fontId="5" fillId="0" borderId="0">
      <alignment horizontal="center"/>
    </xf>
    <xf numFmtId="0" fontId="4" fillId="0" borderId="0"/>
    <xf numFmtId="0" fontId="4" fillId="0" borderId="0">
      <alignment horizontal="center"/>
    </xf>
    <xf numFmtId="0" fontId="3" fillId="0" borderId="0"/>
    <xf numFmtId="0" fontId="3" fillId="0" borderId="0">
      <alignment horizontal="center"/>
    </xf>
    <xf numFmtId="0" fontId="2" fillId="0" borderId="0"/>
    <xf numFmtId="0" fontId="2" fillId="0" borderId="0">
      <alignment horizontal="center"/>
    </xf>
    <xf numFmtId="0" fontId="1" fillId="0" borderId="0"/>
    <xf numFmtId="0" fontId="1" fillId="0" borderId="0">
      <alignment horizontal="center"/>
    </xf>
  </cellStyleXfs>
  <cellXfs count="91">
    <xf numFmtId="0" fontId="0" fillId="0" borderId="0" xfId="0"/>
    <xf numFmtId="0" fontId="21" fillId="0" borderId="0" xfId="0" applyFont="1"/>
    <xf numFmtId="43" fontId="29" fillId="0" borderId="1" xfId="2" applyFont="1" applyBorder="1"/>
    <xf numFmtId="170" fontId="21" fillId="0" borderId="0" xfId="0" applyNumberFormat="1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Alignment="1">
      <alignment horizontal="center" vertical="center"/>
    </xf>
    <xf numFmtId="43" fontId="21" fillId="0" borderId="1" xfId="2" applyFont="1" applyFill="1" applyBorder="1" applyAlignment="1">
      <alignment horizontal="left" vertical="center"/>
    </xf>
    <xf numFmtId="43" fontId="21" fillId="0" borderId="1" xfId="2" applyFont="1" applyBorder="1"/>
    <xf numFmtId="43" fontId="21" fillId="0" borderId="1" xfId="2" applyFont="1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43" fontId="21" fillId="0" borderId="1" xfId="2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167" fontId="21" fillId="0" borderId="1" xfId="0" applyNumberFormat="1" applyFont="1" applyBorder="1" applyAlignment="1">
      <alignment horizontal="center" vertical="center" wrapText="1"/>
    </xf>
    <xf numFmtId="166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vertical="center"/>
    </xf>
    <xf numFmtId="9" fontId="2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2" fontId="21" fillId="0" borderId="1" xfId="0" applyNumberFormat="1" applyFont="1" applyBorder="1" applyAlignment="1">
      <alignment horizontal="center" vertical="center"/>
    </xf>
    <xf numFmtId="43" fontId="21" fillId="0" borderId="1" xfId="2" applyFont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43" fontId="21" fillId="0" borderId="1" xfId="2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43" fontId="21" fillId="0" borderId="1" xfId="2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167" fontId="21" fillId="0" borderId="1" xfId="0" applyNumberFormat="1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43" fontId="21" fillId="3" borderId="1" xfId="2" applyFont="1" applyFill="1" applyBorder="1" applyAlignment="1">
      <alignment horizontal="left"/>
    </xf>
    <xf numFmtId="166" fontId="21" fillId="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7" fontId="21" fillId="0" borderId="1" xfId="2" applyNumberFormat="1" applyFont="1" applyBorder="1" applyAlignment="1">
      <alignment horizontal="center" vertical="center"/>
    </xf>
    <xf numFmtId="167" fontId="21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left" vertical="center"/>
    </xf>
    <xf numFmtId="0" fontId="21" fillId="0" borderId="1" xfId="0" applyFont="1" applyFill="1" applyBorder="1"/>
    <xf numFmtId="49" fontId="30" fillId="0" borderId="1" xfId="0" applyNumberFormat="1" applyFont="1" applyFill="1" applyBorder="1" applyAlignment="1">
      <alignment horizontal="left" vertical="center"/>
    </xf>
    <xf numFmtId="168" fontId="21" fillId="0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/>
    <xf numFmtId="0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49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/>
    <xf numFmtId="166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43" fontId="21" fillId="0" borderId="1" xfId="2" applyFont="1" applyFill="1" applyBorder="1" applyAlignment="1">
      <alignment horizont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/>
    <xf numFmtId="167" fontId="21" fillId="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5" fontId="21" fillId="0" borderId="1" xfId="0" applyNumberFormat="1" applyFont="1" applyBorder="1"/>
    <xf numFmtId="0" fontId="21" fillId="3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 vertical="center" wrapText="1"/>
    </xf>
    <xf numFmtId="43" fontId="29" fillId="0" borderId="1" xfId="2" applyFont="1" applyFill="1" applyBorder="1" applyAlignment="1">
      <alignment horizontal="center" vertical="center" wrapText="1"/>
    </xf>
    <xf numFmtId="43" fontId="29" fillId="0" borderId="1" xfId="2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3" fontId="29" fillId="0" borderId="2" xfId="2" applyFont="1" applyFill="1" applyBorder="1" applyAlignment="1">
      <alignment horizontal="center" vertical="center"/>
    </xf>
    <xf numFmtId="43" fontId="29" fillId="0" borderId="3" xfId="2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3" fontId="29" fillId="0" borderId="1" xfId="2" applyFont="1" applyBorder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43" fontId="29" fillId="0" borderId="4" xfId="2" applyFont="1" applyFill="1" applyBorder="1" applyAlignment="1">
      <alignment horizontal="center" vertical="center"/>
    </xf>
    <xf numFmtId="43" fontId="29" fillId="0" borderId="5" xfId="2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</cellXfs>
  <cellStyles count="57">
    <cellStyle name="Center" xfId="1"/>
    <cellStyle name="Center 10" xfId="37"/>
    <cellStyle name="Center 11" xfId="39"/>
    <cellStyle name="Center 12" xfId="41"/>
    <cellStyle name="Center 13" xfId="44"/>
    <cellStyle name="Center 14" xfId="46"/>
    <cellStyle name="Center 15" xfId="48"/>
    <cellStyle name="Center 16" xfId="50"/>
    <cellStyle name="Center 17" xfId="52"/>
    <cellStyle name="Center 18" xfId="54"/>
    <cellStyle name="Center 19" xfId="56"/>
    <cellStyle name="Center 2" xfId="21"/>
    <cellStyle name="Center 3" xfId="23"/>
    <cellStyle name="Center 4" xfId="25"/>
    <cellStyle name="Center 5" xfId="27"/>
    <cellStyle name="Center 6" xfId="29"/>
    <cellStyle name="Center 7" xfId="31"/>
    <cellStyle name="Center 8" xfId="33"/>
    <cellStyle name="Center 9" xfId="35"/>
    <cellStyle name="Comma" xfId="2" builtinId="3"/>
    <cellStyle name="Header" xfId="20"/>
    <cellStyle name="Normal" xfId="0" builtinId="0"/>
    <cellStyle name="Normal 10" xfId="36"/>
    <cellStyle name="Normal 11" xfId="38"/>
    <cellStyle name="Normal 12" xfId="40"/>
    <cellStyle name="Normal 13" xfId="43"/>
    <cellStyle name="Normal 14" xfId="45"/>
    <cellStyle name="Normal 15" xfId="47"/>
    <cellStyle name="Normal 16" xfId="49"/>
    <cellStyle name="Normal 17" xfId="51"/>
    <cellStyle name="Normal 18" xfId="53"/>
    <cellStyle name="Normal 188" xfId="42"/>
    <cellStyle name="Normal 19" xfId="55"/>
    <cellStyle name="Normal 2" xfId="19"/>
    <cellStyle name="Normal 3" xfId="22"/>
    <cellStyle name="Normal 317" xfId="8"/>
    <cellStyle name="Normal 351" xfId="3"/>
    <cellStyle name="Normal 352" xfId="4"/>
    <cellStyle name="Normal 353" xfId="5"/>
    <cellStyle name="Normal 354" xfId="6"/>
    <cellStyle name="Normal 356" xfId="7"/>
    <cellStyle name="Normal 358" xfId="9"/>
    <cellStyle name="Normal 361" xfId="10"/>
    <cellStyle name="Normal 362" xfId="11"/>
    <cellStyle name="Normal 363" xfId="12"/>
    <cellStyle name="Normal 364" xfId="13"/>
    <cellStyle name="Normal 366" xfId="14"/>
    <cellStyle name="Normal 368" xfId="15"/>
    <cellStyle name="Normal 369" xfId="16"/>
    <cellStyle name="Normal 370" xfId="17"/>
    <cellStyle name="Normal 371" xfId="18"/>
    <cellStyle name="Normal 4" xfId="24"/>
    <cellStyle name="Normal 5" xfId="26"/>
    <cellStyle name="Normal 6" xfId="28"/>
    <cellStyle name="Normal 7" xfId="30"/>
    <cellStyle name="Normal 8" xfId="32"/>
    <cellStyle name="Normal 9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AQ185"/>
  <sheetViews>
    <sheetView tabSelected="1" zoomScale="115" zoomScaleNormal="115" workbookViewId="0">
      <pane xSplit="4" ySplit="5" topLeftCell="M153" activePane="bottomRight" state="frozen"/>
      <selection pane="topRight" activeCell="F1" sqref="F1"/>
      <selection pane="bottomLeft" activeCell="A6" sqref="A6"/>
      <selection pane="bottomRight" activeCell="Q165" sqref="Q165"/>
    </sheetView>
  </sheetViews>
  <sheetFormatPr defaultRowHeight="12.75" x14ac:dyDescent="0.2"/>
  <cols>
    <col min="1" max="1" width="16.140625" style="8" customWidth="1"/>
    <col min="2" max="2" width="14.140625" style="8" customWidth="1"/>
    <col min="3" max="3" width="20.28515625" style="1" hidden="1" customWidth="1"/>
    <col min="4" max="4" width="43.42578125" style="7" customWidth="1"/>
    <col min="5" max="5" width="14.140625" style="8" customWidth="1"/>
    <col min="6" max="6" width="45.28515625" style="1" customWidth="1"/>
    <col min="7" max="7" width="38.85546875" style="1" customWidth="1"/>
    <col min="8" max="8" width="14.28515625" style="8" customWidth="1"/>
    <col min="9" max="9" width="12.5703125" style="8" customWidth="1"/>
    <col min="10" max="10" width="21.5703125" style="8" bestFit="1" customWidth="1"/>
    <col min="11" max="11" width="45.85546875" style="1" customWidth="1"/>
    <col min="12" max="12" width="11.85546875" style="8" customWidth="1"/>
    <col min="13" max="14" width="8" style="8" customWidth="1"/>
    <col min="15" max="16" width="14" style="8" customWidth="1"/>
    <col min="17" max="17" width="13" style="8" customWidth="1"/>
    <col min="18" max="18" width="17.28515625" style="8" customWidth="1"/>
    <col min="19" max="19" width="17.5703125" style="8" customWidth="1"/>
    <col min="20" max="20" width="10.5703125" style="8" customWidth="1"/>
    <col min="21" max="21" width="14.28515625" style="8" customWidth="1"/>
    <col min="22" max="30" width="5.85546875" style="8" customWidth="1"/>
    <col min="31" max="31" width="7" style="8" customWidth="1"/>
    <col min="32" max="32" width="7.140625" style="8" customWidth="1"/>
    <col min="33" max="33" width="7" style="8" customWidth="1"/>
    <col min="34" max="34" width="6.85546875" style="8" customWidth="1"/>
    <col min="35" max="42" width="7" style="8" customWidth="1"/>
    <col min="43" max="43" width="9.28515625" style="1" bestFit="1" customWidth="1"/>
    <col min="44" max="16384" width="9.140625" style="1"/>
  </cols>
  <sheetData>
    <row r="1" spans="1:43" x14ac:dyDescent="0.2">
      <c r="E1" s="6"/>
      <c r="F1" s="7"/>
      <c r="J1" s="3"/>
      <c r="K1" s="1">
        <f>75/25000</f>
        <v>3.0000000000000001E-3</v>
      </c>
    </row>
    <row r="2" spans="1:43" ht="30" x14ac:dyDescent="0.2">
      <c r="A2" s="83"/>
      <c r="B2" s="83"/>
      <c r="C2" s="83"/>
      <c r="D2" s="83"/>
      <c r="E2" s="6"/>
      <c r="F2" s="7"/>
      <c r="N2" s="5"/>
    </row>
    <row r="4" spans="1:43" x14ac:dyDescent="0.2">
      <c r="A4" s="84" t="s">
        <v>634</v>
      </c>
      <c r="B4" s="84" t="s">
        <v>633</v>
      </c>
      <c r="C4" s="2" t="s">
        <v>20</v>
      </c>
      <c r="D4" s="79" t="s">
        <v>453</v>
      </c>
      <c r="E4" s="79" t="s">
        <v>452</v>
      </c>
      <c r="F4" s="79" t="s">
        <v>635</v>
      </c>
      <c r="G4" s="79" t="s">
        <v>636</v>
      </c>
      <c r="H4" s="87" t="s">
        <v>779</v>
      </c>
      <c r="I4" s="87" t="s">
        <v>454</v>
      </c>
      <c r="J4" s="87" t="s">
        <v>780</v>
      </c>
      <c r="K4" s="87" t="s">
        <v>781</v>
      </c>
      <c r="L4" s="87" t="s">
        <v>782</v>
      </c>
      <c r="M4" s="81" t="s">
        <v>783</v>
      </c>
      <c r="N4" s="82"/>
      <c r="O4" s="78" t="s">
        <v>757</v>
      </c>
      <c r="P4" s="78" t="s">
        <v>758</v>
      </c>
      <c r="Q4" s="78" t="s">
        <v>759</v>
      </c>
      <c r="R4" s="78" t="s">
        <v>760</v>
      </c>
      <c r="S4" s="78" t="s">
        <v>761</v>
      </c>
      <c r="T4" s="78" t="s">
        <v>762</v>
      </c>
      <c r="U4" s="78" t="s">
        <v>763</v>
      </c>
      <c r="V4" s="77" t="s">
        <v>734</v>
      </c>
      <c r="W4" s="77" t="s">
        <v>735</v>
      </c>
      <c r="X4" s="77" t="s">
        <v>736</v>
      </c>
      <c r="Y4" s="77" t="s">
        <v>737</v>
      </c>
      <c r="Z4" s="77" t="s">
        <v>738</v>
      </c>
      <c r="AA4" s="77" t="s">
        <v>739</v>
      </c>
      <c r="AB4" s="77" t="s">
        <v>740</v>
      </c>
      <c r="AC4" s="77" t="s">
        <v>741</v>
      </c>
      <c r="AD4" s="77" t="s">
        <v>742</v>
      </c>
      <c r="AE4" s="77" t="s">
        <v>743</v>
      </c>
      <c r="AF4" s="77" t="s">
        <v>744</v>
      </c>
      <c r="AG4" s="77" t="s">
        <v>745</v>
      </c>
      <c r="AH4" s="77" t="s">
        <v>746</v>
      </c>
      <c r="AI4" s="77" t="s">
        <v>747</v>
      </c>
      <c r="AJ4" s="77" t="s">
        <v>748</v>
      </c>
      <c r="AK4" s="77" t="s">
        <v>749</v>
      </c>
      <c r="AL4" s="77" t="s">
        <v>750</v>
      </c>
      <c r="AM4" s="77" t="s">
        <v>751</v>
      </c>
      <c r="AN4" s="77" t="s">
        <v>752</v>
      </c>
      <c r="AO4" s="77" t="s">
        <v>753</v>
      </c>
      <c r="AP4" s="77" t="s">
        <v>754</v>
      </c>
      <c r="AQ4" s="80" t="s">
        <v>785</v>
      </c>
    </row>
    <row r="5" spans="1:43" x14ac:dyDescent="0.2">
      <c r="A5" s="84"/>
      <c r="B5" s="84"/>
      <c r="C5" s="2"/>
      <c r="D5" s="79"/>
      <c r="E5" s="79"/>
      <c r="F5" s="79"/>
      <c r="G5" s="79"/>
      <c r="H5" s="88"/>
      <c r="I5" s="88"/>
      <c r="J5" s="88"/>
      <c r="K5" s="88"/>
      <c r="L5" s="88"/>
      <c r="M5" s="4" t="s">
        <v>455</v>
      </c>
      <c r="N5" s="4" t="s">
        <v>456</v>
      </c>
      <c r="O5" s="79"/>
      <c r="P5" s="79"/>
      <c r="Q5" s="79"/>
      <c r="R5" s="79"/>
      <c r="S5" s="79"/>
      <c r="T5" s="79"/>
      <c r="U5" s="79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80"/>
    </row>
    <row r="6" spans="1:43" x14ac:dyDescent="0.2">
      <c r="A6" s="9" t="s">
        <v>136</v>
      </c>
      <c r="B6" s="9" t="s">
        <v>213</v>
      </c>
      <c r="C6" s="10" t="s">
        <v>30</v>
      </c>
      <c r="D6" s="11" t="s">
        <v>36</v>
      </c>
      <c r="E6" s="33" t="s">
        <v>502</v>
      </c>
      <c r="F6" s="13" t="s">
        <v>501</v>
      </c>
      <c r="G6" s="30" t="s">
        <v>496</v>
      </c>
      <c r="H6" s="15" t="s">
        <v>300</v>
      </c>
      <c r="I6" s="16" t="s">
        <v>457</v>
      </c>
      <c r="J6" s="16" t="s">
        <v>319</v>
      </c>
      <c r="K6" s="17" t="s">
        <v>475</v>
      </c>
      <c r="L6" s="18">
        <v>1.2E-2</v>
      </c>
      <c r="M6" s="16">
        <v>4</v>
      </c>
      <c r="N6" s="16">
        <v>4</v>
      </c>
      <c r="O6" s="16">
        <v>130.80000000000001</v>
      </c>
      <c r="P6" s="16">
        <v>9</v>
      </c>
      <c r="Q6" s="19">
        <f>(O6+P6)</f>
        <v>139.80000000000001</v>
      </c>
      <c r="R6" s="20">
        <f>P6/Q6</f>
        <v>6.4377682403433473E-2</v>
      </c>
      <c r="S6" s="21">
        <v>0.2</v>
      </c>
      <c r="T6" s="16">
        <v>45</v>
      </c>
      <c r="U6" s="22">
        <f>(3600*N6)/T6</f>
        <v>320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23" t="s">
        <v>458</v>
      </c>
      <c r="AG6" s="46" t="s">
        <v>458</v>
      </c>
      <c r="AH6" s="24" t="s">
        <v>458</v>
      </c>
      <c r="AI6" s="24" t="s">
        <v>458</v>
      </c>
      <c r="AJ6" s="25" t="s">
        <v>458</v>
      </c>
      <c r="AK6" s="23"/>
      <c r="AL6" s="23"/>
      <c r="AM6" s="23"/>
      <c r="AN6" s="23"/>
      <c r="AO6" s="23"/>
      <c r="AP6" s="23"/>
      <c r="AQ6" s="75">
        <v>41698</v>
      </c>
    </row>
    <row r="7" spans="1:43" x14ac:dyDescent="0.2">
      <c r="A7" s="9" t="s">
        <v>136</v>
      </c>
      <c r="B7" s="9" t="s">
        <v>214</v>
      </c>
      <c r="C7" s="10" t="s">
        <v>34</v>
      </c>
      <c r="D7" s="11" t="s">
        <v>37</v>
      </c>
      <c r="E7" s="33" t="s">
        <v>503</v>
      </c>
      <c r="F7" s="13" t="s">
        <v>504</v>
      </c>
      <c r="G7" s="30" t="s">
        <v>496</v>
      </c>
      <c r="H7" s="15" t="s">
        <v>300</v>
      </c>
      <c r="I7" s="16" t="s">
        <v>457</v>
      </c>
      <c r="J7" s="16" t="s">
        <v>319</v>
      </c>
      <c r="K7" s="17" t="s">
        <v>475</v>
      </c>
      <c r="L7" s="18">
        <v>1.2E-2</v>
      </c>
      <c r="M7" s="16">
        <v>4</v>
      </c>
      <c r="N7" s="16">
        <v>4</v>
      </c>
      <c r="O7" s="12">
        <v>158</v>
      </c>
      <c r="P7" s="12">
        <v>2.4</v>
      </c>
      <c r="Q7" s="19">
        <f t="shared" ref="Q7:Q64" si="0">(O7+P7)</f>
        <v>160.4</v>
      </c>
      <c r="R7" s="20">
        <f>P7/Q7</f>
        <v>1.4962593516209476E-2</v>
      </c>
      <c r="S7" s="21">
        <v>0.2</v>
      </c>
      <c r="T7" s="12">
        <v>38</v>
      </c>
      <c r="U7" s="26">
        <f t="shared" ref="U7:U11" si="1">(3600*N7)/T7</f>
        <v>378.94736842105266</v>
      </c>
      <c r="V7" s="16"/>
      <c r="W7" s="16"/>
      <c r="X7" s="16"/>
      <c r="Y7" s="16"/>
      <c r="Z7" s="16"/>
      <c r="AA7" s="16"/>
      <c r="AB7" s="16"/>
      <c r="AC7" s="16"/>
      <c r="AD7" s="16"/>
      <c r="AE7" s="16"/>
      <c r="AF7" s="25" t="s">
        <v>458</v>
      </c>
      <c r="AG7" s="46" t="s">
        <v>458</v>
      </c>
      <c r="AH7" s="24" t="s">
        <v>458</v>
      </c>
      <c r="AI7" s="24" t="s">
        <v>458</v>
      </c>
      <c r="AJ7" s="24" t="s">
        <v>458</v>
      </c>
      <c r="AK7" s="23"/>
      <c r="AL7" s="23"/>
      <c r="AM7" s="23"/>
      <c r="AN7" s="23"/>
      <c r="AO7" s="23"/>
      <c r="AP7" s="23"/>
      <c r="AQ7" s="75">
        <v>41698</v>
      </c>
    </row>
    <row r="8" spans="1:43" ht="15" x14ac:dyDescent="0.2">
      <c r="A8" s="9" t="s">
        <v>136</v>
      </c>
      <c r="B8" s="9" t="s">
        <v>215</v>
      </c>
      <c r="C8" s="10" t="s">
        <v>33</v>
      </c>
      <c r="D8" s="11" t="s">
        <v>400</v>
      </c>
      <c r="E8" s="67"/>
      <c r="F8" s="27" t="s">
        <v>599</v>
      </c>
      <c r="G8" s="30" t="s">
        <v>84</v>
      </c>
      <c r="H8" s="15" t="s">
        <v>301</v>
      </c>
      <c r="I8" s="16" t="s">
        <v>457</v>
      </c>
      <c r="J8" s="16" t="s">
        <v>319</v>
      </c>
      <c r="K8" s="17" t="s">
        <v>475</v>
      </c>
      <c r="L8" s="18">
        <v>1.2E-2</v>
      </c>
      <c r="M8" s="16">
        <v>4</v>
      </c>
      <c r="N8" s="16">
        <v>4</v>
      </c>
      <c r="O8" s="16">
        <v>20.5</v>
      </c>
      <c r="P8" s="16">
        <v>6.5</v>
      </c>
      <c r="Q8" s="19">
        <f t="shared" si="0"/>
        <v>27</v>
      </c>
      <c r="R8" s="20">
        <f>P8/Q8</f>
        <v>0.24074074074074073</v>
      </c>
      <c r="S8" s="28">
        <v>0.25</v>
      </c>
      <c r="T8" s="16">
        <v>25</v>
      </c>
      <c r="U8" s="22">
        <f>U2</f>
        <v>0</v>
      </c>
      <c r="V8" s="16"/>
      <c r="W8" s="16"/>
      <c r="X8" s="16"/>
      <c r="Y8" s="16"/>
      <c r="Z8" s="16"/>
      <c r="AA8" s="16"/>
      <c r="AB8" s="16"/>
      <c r="AC8" s="24" t="s">
        <v>458</v>
      </c>
      <c r="AD8" s="25" t="s">
        <v>458</v>
      </c>
      <c r="AE8" s="16"/>
      <c r="AF8" s="16"/>
      <c r="AG8" s="16"/>
      <c r="AH8" s="16"/>
      <c r="AI8" s="16"/>
      <c r="AJ8" s="16"/>
      <c r="AK8" s="12"/>
      <c r="AL8" s="12"/>
      <c r="AM8" s="12"/>
      <c r="AN8" s="12"/>
      <c r="AO8" s="12"/>
      <c r="AP8" s="12"/>
      <c r="AQ8" s="75">
        <v>41698</v>
      </c>
    </row>
    <row r="9" spans="1:43" ht="15" x14ac:dyDescent="0.2">
      <c r="A9" s="9" t="s">
        <v>640</v>
      </c>
      <c r="B9" s="9" t="s">
        <v>216</v>
      </c>
      <c r="C9" s="10" t="s">
        <v>199</v>
      </c>
      <c r="D9" s="11" t="s">
        <v>182</v>
      </c>
      <c r="E9" s="33" t="s">
        <v>506</v>
      </c>
      <c r="F9" s="27" t="s">
        <v>505</v>
      </c>
      <c r="G9" s="30" t="s">
        <v>84</v>
      </c>
      <c r="H9" s="15" t="s">
        <v>301</v>
      </c>
      <c r="I9" s="16" t="s">
        <v>457</v>
      </c>
      <c r="J9" s="16" t="s">
        <v>319</v>
      </c>
      <c r="K9" s="17" t="s">
        <v>475</v>
      </c>
      <c r="L9" s="18">
        <v>1.2E-2</v>
      </c>
      <c r="M9" s="16">
        <v>4</v>
      </c>
      <c r="N9" s="16">
        <v>4</v>
      </c>
      <c r="O9" s="16">
        <v>17.399999999999999</v>
      </c>
      <c r="P9" s="16">
        <v>10</v>
      </c>
      <c r="Q9" s="19">
        <f t="shared" si="0"/>
        <v>27.4</v>
      </c>
      <c r="R9" s="20">
        <f>P9/Q9</f>
        <v>0.36496350364963503</v>
      </c>
      <c r="S9" s="21">
        <v>0.25</v>
      </c>
      <c r="T9" s="16">
        <v>25</v>
      </c>
      <c r="U9" s="22">
        <f t="shared" si="1"/>
        <v>576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2"/>
      <c r="AL9" s="12"/>
      <c r="AM9" s="12"/>
      <c r="AN9" s="12"/>
      <c r="AO9" s="12"/>
      <c r="AP9" s="12"/>
      <c r="AQ9" s="75">
        <v>41698</v>
      </c>
    </row>
    <row r="10" spans="1:43" ht="15" x14ac:dyDescent="0.2">
      <c r="A10" s="9" t="s">
        <v>136</v>
      </c>
      <c r="B10" s="9" t="s">
        <v>217</v>
      </c>
      <c r="C10" s="10" t="s">
        <v>35</v>
      </c>
      <c r="D10" s="11" t="s">
        <v>38</v>
      </c>
      <c r="E10" s="33" t="s">
        <v>508</v>
      </c>
      <c r="F10" s="27" t="s">
        <v>507</v>
      </c>
      <c r="G10" s="30" t="s">
        <v>117</v>
      </c>
      <c r="H10" s="15" t="s">
        <v>302</v>
      </c>
      <c r="I10" s="16" t="s">
        <v>457</v>
      </c>
      <c r="J10" s="16" t="s">
        <v>319</v>
      </c>
      <c r="K10" s="17" t="s">
        <v>475</v>
      </c>
      <c r="L10" s="18">
        <v>1.2E-2</v>
      </c>
      <c r="M10" s="16">
        <v>4</v>
      </c>
      <c r="N10" s="16">
        <v>4</v>
      </c>
      <c r="O10" s="16">
        <v>26.6</v>
      </c>
      <c r="P10" s="16">
        <v>15.2</v>
      </c>
      <c r="Q10" s="19">
        <f t="shared" si="0"/>
        <v>41.8</v>
      </c>
      <c r="R10" s="20">
        <f>P10/Q10</f>
        <v>0.36363636363636365</v>
      </c>
      <c r="S10" s="28">
        <v>0.5</v>
      </c>
      <c r="T10" s="16">
        <v>25</v>
      </c>
      <c r="U10" s="22">
        <f t="shared" si="1"/>
        <v>576</v>
      </c>
      <c r="V10" s="16"/>
      <c r="W10" s="16"/>
      <c r="X10" s="16"/>
      <c r="Y10" s="16"/>
      <c r="Z10" s="24" t="s">
        <v>458</v>
      </c>
      <c r="AA10" s="24" t="s">
        <v>458</v>
      </c>
      <c r="AB10" s="24" t="s">
        <v>458</v>
      </c>
      <c r="AC10" s="25" t="s">
        <v>458</v>
      </c>
      <c r="AD10" s="25" t="s">
        <v>458</v>
      </c>
      <c r="AE10" s="24" t="s">
        <v>458</v>
      </c>
      <c r="AF10" s="25" t="s">
        <v>458</v>
      </c>
      <c r="AG10" s="16"/>
      <c r="AH10" s="16"/>
      <c r="AI10" s="16"/>
      <c r="AJ10" s="16"/>
      <c r="AK10" s="46" t="s">
        <v>458</v>
      </c>
      <c r="AL10" s="46" t="s">
        <v>458</v>
      </c>
      <c r="AM10" s="46" t="s">
        <v>458</v>
      </c>
      <c r="AN10" s="46" t="s">
        <v>458</v>
      </c>
      <c r="AO10" s="46" t="s">
        <v>458</v>
      </c>
      <c r="AP10" s="12"/>
      <c r="AQ10" s="75">
        <v>41698</v>
      </c>
    </row>
    <row r="11" spans="1:43" ht="15" x14ac:dyDescent="0.2">
      <c r="A11" s="9" t="s">
        <v>136</v>
      </c>
      <c r="B11" s="9" t="s">
        <v>637</v>
      </c>
      <c r="C11" s="11" t="s">
        <v>26</v>
      </c>
      <c r="D11" s="11" t="s">
        <v>638</v>
      </c>
      <c r="E11" s="33" t="s">
        <v>510</v>
      </c>
      <c r="F11" s="27" t="s">
        <v>509</v>
      </c>
      <c r="G11" s="30" t="s">
        <v>116</v>
      </c>
      <c r="H11" s="15" t="s">
        <v>299</v>
      </c>
      <c r="I11" s="16" t="s">
        <v>457</v>
      </c>
      <c r="J11" s="16" t="s">
        <v>319</v>
      </c>
      <c r="K11" s="17" t="s">
        <v>475</v>
      </c>
      <c r="L11" s="18">
        <v>1.2E-2</v>
      </c>
      <c r="M11" s="16">
        <v>1</v>
      </c>
      <c r="N11" s="16">
        <v>1</v>
      </c>
      <c r="O11" s="16">
        <v>188.5</v>
      </c>
      <c r="P11" s="16">
        <v>0</v>
      </c>
      <c r="Q11" s="19">
        <f t="shared" si="0"/>
        <v>188.5</v>
      </c>
      <c r="R11" s="20">
        <f t="shared" ref="R11" si="2">P11/O11</f>
        <v>0</v>
      </c>
      <c r="S11" s="21">
        <v>0.2</v>
      </c>
      <c r="T11" s="16">
        <v>45</v>
      </c>
      <c r="U11" s="31">
        <f t="shared" si="1"/>
        <v>80</v>
      </c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5" t="s">
        <v>458</v>
      </c>
      <c r="AG11" s="25" t="s">
        <v>458</v>
      </c>
      <c r="AH11" s="25" t="s">
        <v>458</v>
      </c>
      <c r="AI11" s="25" t="s">
        <v>458</v>
      </c>
      <c r="AJ11" s="24" t="s">
        <v>458</v>
      </c>
      <c r="AK11" s="23"/>
      <c r="AL11" s="23"/>
      <c r="AM11" s="23"/>
      <c r="AN11" s="23"/>
      <c r="AO11" s="23"/>
      <c r="AP11" s="23"/>
      <c r="AQ11" s="75">
        <v>41698</v>
      </c>
    </row>
    <row r="12" spans="1:43" ht="15" x14ac:dyDescent="0.2">
      <c r="A12" s="9" t="s">
        <v>136</v>
      </c>
      <c r="B12" s="9" t="s">
        <v>218</v>
      </c>
      <c r="C12" s="32"/>
      <c r="D12" s="9" t="s">
        <v>39</v>
      </c>
      <c r="E12" s="33" t="s">
        <v>602</v>
      </c>
      <c r="F12" s="27" t="s">
        <v>659</v>
      </c>
      <c r="G12" s="30" t="s">
        <v>787</v>
      </c>
      <c r="H12" s="15" t="s">
        <v>786</v>
      </c>
      <c r="I12" s="34" t="s">
        <v>459</v>
      </c>
      <c r="J12" s="34" t="s">
        <v>460</v>
      </c>
      <c r="K12" s="17" t="s">
        <v>460</v>
      </c>
      <c r="L12" s="18" t="s">
        <v>460</v>
      </c>
      <c r="M12" s="35">
        <v>6</v>
      </c>
      <c r="N12" s="35">
        <v>6</v>
      </c>
      <c r="O12" s="35">
        <v>11.8</v>
      </c>
      <c r="P12" s="35">
        <v>2.4</v>
      </c>
      <c r="Q12" s="35">
        <f>(O12+P12)</f>
        <v>14.200000000000001</v>
      </c>
      <c r="R12" s="36">
        <f t="shared" ref="R12:R18" si="3">P12/Q12</f>
        <v>0.16901408450704222</v>
      </c>
      <c r="S12" s="37">
        <v>0.2</v>
      </c>
      <c r="T12" s="35">
        <v>20</v>
      </c>
      <c r="U12" s="38">
        <f t="shared" ref="U12:U16" si="4">(3600*N12)/T12</f>
        <v>1080</v>
      </c>
      <c r="V12" s="24" t="s">
        <v>458</v>
      </c>
      <c r="W12" s="25" t="s">
        <v>458</v>
      </c>
      <c r="X12" s="24" t="s">
        <v>458</v>
      </c>
      <c r="Y12" s="25" t="s">
        <v>458</v>
      </c>
      <c r="Z12" s="24" t="s">
        <v>458</v>
      </c>
      <c r="AA12" s="24" t="s">
        <v>458</v>
      </c>
      <c r="AB12" s="24" t="s">
        <v>458</v>
      </c>
      <c r="AC12" s="25" t="s">
        <v>458</v>
      </c>
      <c r="AD12" s="25" t="s">
        <v>458</v>
      </c>
      <c r="AE12" s="24" t="s">
        <v>458</v>
      </c>
      <c r="AF12" s="16"/>
      <c r="AG12" s="16"/>
      <c r="AH12" s="16"/>
      <c r="AI12" s="16"/>
      <c r="AJ12" s="16"/>
      <c r="AK12" s="46" t="s">
        <v>458</v>
      </c>
      <c r="AL12" s="46" t="s">
        <v>458</v>
      </c>
      <c r="AM12" s="46" t="s">
        <v>458</v>
      </c>
      <c r="AN12" s="46" t="s">
        <v>458</v>
      </c>
      <c r="AO12" s="46" t="s">
        <v>458</v>
      </c>
      <c r="AP12" s="12"/>
      <c r="AQ12" s="75">
        <v>41698</v>
      </c>
    </row>
    <row r="13" spans="1:43" ht="15" x14ac:dyDescent="0.2">
      <c r="A13" s="9" t="s">
        <v>639</v>
      </c>
      <c r="B13" s="9" t="s">
        <v>249</v>
      </c>
      <c r="C13" s="32" t="s">
        <v>67</v>
      </c>
      <c r="D13" s="9" t="s">
        <v>108</v>
      </c>
      <c r="E13" s="33" t="s">
        <v>602</v>
      </c>
      <c r="F13" s="27" t="s">
        <v>659</v>
      </c>
      <c r="G13" s="30" t="s">
        <v>787</v>
      </c>
      <c r="H13" s="15" t="s">
        <v>786</v>
      </c>
      <c r="I13" s="34" t="s">
        <v>457</v>
      </c>
      <c r="J13" s="34" t="s">
        <v>319</v>
      </c>
      <c r="K13" s="17" t="s">
        <v>475</v>
      </c>
      <c r="L13" s="18">
        <v>1.2E-2</v>
      </c>
      <c r="M13" s="35">
        <v>6</v>
      </c>
      <c r="N13" s="35">
        <v>6</v>
      </c>
      <c r="O13" s="35">
        <v>11.8</v>
      </c>
      <c r="P13" s="35">
        <v>2.4</v>
      </c>
      <c r="Q13" s="35">
        <f>(O13+P13)</f>
        <v>14.200000000000001</v>
      </c>
      <c r="R13" s="36">
        <f t="shared" si="3"/>
        <v>0.16901408450704222</v>
      </c>
      <c r="S13" s="37">
        <v>0.2</v>
      </c>
      <c r="T13" s="35">
        <v>20</v>
      </c>
      <c r="U13" s="38">
        <f t="shared" si="4"/>
        <v>1080</v>
      </c>
      <c r="V13" s="23" t="s">
        <v>458</v>
      </c>
      <c r="W13" s="23" t="s">
        <v>458</v>
      </c>
      <c r="X13" s="23" t="s">
        <v>458</v>
      </c>
      <c r="Y13" s="23" t="s">
        <v>458</v>
      </c>
      <c r="Z13" s="23" t="s">
        <v>458</v>
      </c>
      <c r="AA13" s="23" t="s">
        <v>458</v>
      </c>
      <c r="AB13" s="23" t="s">
        <v>458</v>
      </c>
      <c r="AC13" s="23" t="s">
        <v>458</v>
      </c>
      <c r="AD13" s="23" t="s">
        <v>458</v>
      </c>
      <c r="AE13" s="23" t="s">
        <v>458</v>
      </c>
      <c r="AF13" s="12"/>
      <c r="AG13" s="12"/>
      <c r="AH13" s="12"/>
      <c r="AI13" s="12"/>
      <c r="AJ13" s="12"/>
      <c r="AK13" s="23" t="s">
        <v>458</v>
      </c>
      <c r="AL13" s="23" t="s">
        <v>458</v>
      </c>
      <c r="AM13" s="23" t="s">
        <v>458</v>
      </c>
      <c r="AN13" s="23" t="s">
        <v>458</v>
      </c>
      <c r="AO13" s="23" t="s">
        <v>458</v>
      </c>
      <c r="AP13" s="12"/>
      <c r="AQ13" s="75">
        <v>41698</v>
      </c>
    </row>
    <row r="14" spans="1:43" ht="15" x14ac:dyDescent="0.2">
      <c r="A14" s="9" t="s">
        <v>784</v>
      </c>
      <c r="B14" s="9" t="s">
        <v>219</v>
      </c>
      <c r="C14" s="32" t="s">
        <v>40</v>
      </c>
      <c r="D14" s="39" t="s">
        <v>41</v>
      </c>
      <c r="E14" s="33" t="s">
        <v>603</v>
      </c>
      <c r="F14" s="27" t="s">
        <v>660</v>
      </c>
      <c r="G14" s="30" t="s">
        <v>119</v>
      </c>
      <c r="H14" s="15" t="s">
        <v>304</v>
      </c>
      <c r="I14" s="16" t="s">
        <v>461</v>
      </c>
      <c r="J14" s="16" t="s">
        <v>460</v>
      </c>
      <c r="K14" s="17" t="s">
        <v>460</v>
      </c>
      <c r="L14" s="41" t="s">
        <v>460</v>
      </c>
      <c r="M14" s="16">
        <v>4</v>
      </c>
      <c r="N14" s="16">
        <v>4</v>
      </c>
      <c r="O14" s="16">
        <v>10</v>
      </c>
      <c r="P14" s="16">
        <v>2.5</v>
      </c>
      <c r="Q14" s="19">
        <f t="shared" si="0"/>
        <v>12.5</v>
      </c>
      <c r="R14" s="20">
        <f t="shared" si="3"/>
        <v>0.2</v>
      </c>
      <c r="S14" s="21">
        <v>0.3</v>
      </c>
      <c r="T14" s="16">
        <v>22</v>
      </c>
      <c r="U14" s="26">
        <f t="shared" si="4"/>
        <v>654.5454545454545</v>
      </c>
      <c r="V14" s="24" t="s">
        <v>458</v>
      </c>
      <c r="W14" s="24" t="s">
        <v>458</v>
      </c>
      <c r="X14" s="24" t="s">
        <v>458</v>
      </c>
      <c r="Y14" s="25" t="s">
        <v>458</v>
      </c>
      <c r="Z14" s="24" t="s">
        <v>458</v>
      </c>
      <c r="AA14" s="25" t="s">
        <v>458</v>
      </c>
      <c r="AB14" s="24" t="s">
        <v>458</v>
      </c>
      <c r="AC14" s="25" t="s">
        <v>458</v>
      </c>
      <c r="AD14" s="24" t="s">
        <v>458</v>
      </c>
      <c r="AE14" s="24" t="s">
        <v>458</v>
      </c>
      <c r="AF14" s="24" t="s">
        <v>458</v>
      </c>
      <c r="AG14" s="16"/>
      <c r="AH14" s="16"/>
      <c r="AI14" s="16"/>
      <c r="AJ14" s="16"/>
      <c r="AK14" s="46" t="s">
        <v>458</v>
      </c>
      <c r="AL14" s="46" t="s">
        <v>458</v>
      </c>
      <c r="AM14" s="46" t="s">
        <v>458</v>
      </c>
      <c r="AN14" s="46" t="s">
        <v>458</v>
      </c>
      <c r="AO14" s="46" t="s">
        <v>458</v>
      </c>
      <c r="AP14" s="12"/>
      <c r="AQ14" s="75">
        <v>41698</v>
      </c>
    </row>
    <row r="15" spans="1:43" ht="15" x14ac:dyDescent="0.2">
      <c r="A15" s="9" t="s">
        <v>136</v>
      </c>
      <c r="B15" s="9" t="s">
        <v>220</v>
      </c>
      <c r="C15" s="32" t="s">
        <v>25</v>
      </c>
      <c r="D15" s="39" t="s">
        <v>42</v>
      </c>
      <c r="E15" s="33" t="s">
        <v>512</v>
      </c>
      <c r="F15" s="27" t="s">
        <v>511</v>
      </c>
      <c r="G15" s="30" t="s">
        <v>462</v>
      </c>
      <c r="H15" s="15" t="s">
        <v>306</v>
      </c>
      <c r="I15" s="16" t="s">
        <v>459</v>
      </c>
      <c r="J15" s="16" t="s">
        <v>460</v>
      </c>
      <c r="K15" s="17" t="s">
        <v>460</v>
      </c>
      <c r="L15" s="41" t="s">
        <v>460</v>
      </c>
      <c r="M15" s="16">
        <v>4</v>
      </c>
      <c r="N15" s="16">
        <v>4</v>
      </c>
      <c r="O15" s="12">
        <v>18.8</v>
      </c>
      <c r="P15" s="12">
        <v>11.4</v>
      </c>
      <c r="Q15" s="12">
        <f t="shared" si="0"/>
        <v>30.200000000000003</v>
      </c>
      <c r="R15" s="20">
        <f t="shared" si="3"/>
        <v>0.37748344370860926</v>
      </c>
      <c r="S15" s="21">
        <v>0.5</v>
      </c>
      <c r="T15" s="12">
        <v>25</v>
      </c>
      <c r="U15" s="22">
        <f t="shared" si="4"/>
        <v>576</v>
      </c>
      <c r="V15" s="16"/>
      <c r="W15" s="16"/>
      <c r="X15" s="16"/>
      <c r="Y15" s="16"/>
      <c r="Z15" s="16" t="s">
        <v>458</v>
      </c>
      <c r="AA15" s="16" t="s">
        <v>458</v>
      </c>
      <c r="AB15" s="43" t="s">
        <v>458</v>
      </c>
      <c r="AC15" s="43" t="s">
        <v>458</v>
      </c>
      <c r="AD15" s="16" t="s">
        <v>458</v>
      </c>
      <c r="AE15" s="43" t="s">
        <v>458</v>
      </c>
      <c r="AF15" s="16" t="s">
        <v>458</v>
      </c>
      <c r="AG15" s="16"/>
      <c r="AH15" s="16"/>
      <c r="AI15" s="16"/>
      <c r="AJ15" s="16"/>
      <c r="AK15" s="12"/>
      <c r="AL15" s="12"/>
      <c r="AM15" s="12"/>
      <c r="AN15" s="12"/>
      <c r="AO15" s="12"/>
      <c r="AP15" s="12"/>
      <c r="AQ15" s="75">
        <v>41698</v>
      </c>
    </row>
    <row r="16" spans="1:43" ht="15" x14ac:dyDescent="0.2">
      <c r="A16" s="9" t="s">
        <v>136</v>
      </c>
      <c r="B16" s="9" t="s">
        <v>221</v>
      </c>
      <c r="C16" s="32" t="s">
        <v>28</v>
      </c>
      <c r="D16" s="39" t="s">
        <v>43</v>
      </c>
      <c r="E16" s="33" t="s">
        <v>604</v>
      </c>
      <c r="F16" s="27" t="s">
        <v>661</v>
      </c>
      <c r="G16" s="30" t="s">
        <v>118</v>
      </c>
      <c r="H16" s="15" t="s">
        <v>303</v>
      </c>
      <c r="I16" s="16" t="s">
        <v>457</v>
      </c>
      <c r="J16" s="16" t="s">
        <v>319</v>
      </c>
      <c r="K16" s="17" t="s">
        <v>475</v>
      </c>
      <c r="L16" s="18">
        <v>1.2E-2</v>
      </c>
      <c r="M16" s="16">
        <v>2</v>
      </c>
      <c r="N16" s="16">
        <v>2</v>
      </c>
      <c r="O16" s="16">
        <v>13.5</v>
      </c>
      <c r="P16" s="16">
        <v>2.7</v>
      </c>
      <c r="Q16" s="19">
        <f t="shared" si="0"/>
        <v>16.2</v>
      </c>
      <c r="R16" s="20">
        <f t="shared" si="3"/>
        <v>0.16666666666666669</v>
      </c>
      <c r="S16" s="21">
        <v>0.3</v>
      </c>
      <c r="T16" s="16">
        <v>30</v>
      </c>
      <c r="U16" s="26">
        <f t="shared" si="4"/>
        <v>240</v>
      </c>
      <c r="V16" s="24" t="s">
        <v>458</v>
      </c>
      <c r="W16" s="24" t="s">
        <v>458</v>
      </c>
      <c r="X16" s="24" t="s">
        <v>458</v>
      </c>
      <c r="Y16" s="24" t="s">
        <v>458</v>
      </c>
      <c r="Z16" s="24" t="s">
        <v>458</v>
      </c>
      <c r="AA16" s="24" t="s">
        <v>458</v>
      </c>
      <c r="AB16" s="24" t="s">
        <v>458</v>
      </c>
      <c r="AC16" s="24" t="s">
        <v>458</v>
      </c>
      <c r="AD16" s="25" t="s">
        <v>458</v>
      </c>
      <c r="AE16" s="24" t="s">
        <v>458</v>
      </c>
      <c r="AF16" s="16"/>
      <c r="AG16" s="16"/>
      <c r="AH16" s="16"/>
      <c r="AI16" s="16"/>
      <c r="AJ16" s="16"/>
      <c r="AK16" s="46" t="s">
        <v>458</v>
      </c>
      <c r="AL16" s="46" t="s">
        <v>458</v>
      </c>
      <c r="AM16" s="46" t="s">
        <v>458</v>
      </c>
      <c r="AN16" s="46" t="s">
        <v>458</v>
      </c>
      <c r="AO16" s="46" t="s">
        <v>458</v>
      </c>
      <c r="AP16" s="12"/>
      <c r="AQ16" s="75">
        <v>41698</v>
      </c>
    </row>
    <row r="17" spans="1:43" ht="15" x14ac:dyDescent="0.2">
      <c r="A17" s="9" t="s">
        <v>136</v>
      </c>
      <c r="B17" s="9" t="s">
        <v>222</v>
      </c>
      <c r="C17" s="32" t="s">
        <v>32</v>
      </c>
      <c r="D17" s="39" t="s">
        <v>44</v>
      </c>
      <c r="E17" s="33" t="s">
        <v>605</v>
      </c>
      <c r="F17" s="27" t="s">
        <v>662</v>
      </c>
      <c r="G17" s="30" t="s">
        <v>462</v>
      </c>
      <c r="H17" s="16" t="s">
        <v>306</v>
      </c>
      <c r="I17" s="16" t="s">
        <v>457</v>
      </c>
      <c r="J17" s="16" t="s">
        <v>319</v>
      </c>
      <c r="K17" s="17" t="s">
        <v>475</v>
      </c>
      <c r="L17" s="18">
        <v>1.2E-2</v>
      </c>
      <c r="M17" s="16">
        <v>4</v>
      </c>
      <c r="N17" s="16">
        <v>4</v>
      </c>
      <c r="O17" s="16">
        <v>27.7</v>
      </c>
      <c r="P17" s="16">
        <v>9</v>
      </c>
      <c r="Q17" s="19">
        <f t="shared" si="0"/>
        <v>36.700000000000003</v>
      </c>
      <c r="R17" s="20">
        <f t="shared" si="3"/>
        <v>0.24523160762942778</v>
      </c>
      <c r="S17" s="21">
        <v>0.3</v>
      </c>
      <c r="T17" s="16">
        <v>42</v>
      </c>
      <c r="U17" s="26">
        <f t="shared" ref="U17:U20" si="5">(3600*N17)/T17</f>
        <v>342.85714285714283</v>
      </c>
      <c r="V17" s="16"/>
      <c r="W17" s="16"/>
      <c r="X17" s="16"/>
      <c r="Y17" s="16"/>
      <c r="Z17" s="16"/>
      <c r="AA17" s="16"/>
      <c r="AB17" s="16"/>
      <c r="AC17" s="25" t="s">
        <v>458</v>
      </c>
      <c r="AD17" s="25" t="s">
        <v>458</v>
      </c>
      <c r="AE17" s="16"/>
      <c r="AF17" s="16"/>
      <c r="AG17" s="16"/>
      <c r="AH17" s="16"/>
      <c r="AI17" s="16"/>
      <c r="AJ17" s="16"/>
      <c r="AK17" s="12"/>
      <c r="AL17" s="12"/>
      <c r="AM17" s="12"/>
      <c r="AN17" s="12"/>
      <c r="AO17" s="12"/>
      <c r="AP17" s="12"/>
      <c r="AQ17" s="75">
        <v>41698</v>
      </c>
    </row>
    <row r="18" spans="1:43" ht="15" x14ac:dyDescent="0.2">
      <c r="A18" s="9" t="s">
        <v>136</v>
      </c>
      <c r="B18" s="9" t="s">
        <v>223</v>
      </c>
      <c r="C18" s="32" t="s">
        <v>27</v>
      </c>
      <c r="D18" s="39" t="s">
        <v>45</v>
      </c>
      <c r="E18" s="33" t="s">
        <v>603</v>
      </c>
      <c r="F18" s="27" t="s">
        <v>663</v>
      </c>
      <c r="G18" s="30" t="s">
        <v>116</v>
      </c>
      <c r="H18" s="15" t="s">
        <v>299</v>
      </c>
      <c r="I18" s="16" t="s">
        <v>457</v>
      </c>
      <c r="J18" s="16" t="s">
        <v>319</v>
      </c>
      <c r="K18" s="17" t="s">
        <v>475</v>
      </c>
      <c r="L18" s="18">
        <v>1.2E-2</v>
      </c>
      <c r="M18" s="16">
        <v>4</v>
      </c>
      <c r="N18" s="16">
        <v>4</v>
      </c>
      <c r="O18" s="16">
        <v>2</v>
      </c>
      <c r="P18" s="16">
        <v>2.8</v>
      </c>
      <c r="Q18" s="19">
        <f t="shared" si="0"/>
        <v>4.8</v>
      </c>
      <c r="R18" s="20">
        <f t="shared" si="3"/>
        <v>0.58333333333333337</v>
      </c>
      <c r="S18" s="21">
        <v>0.2</v>
      </c>
      <c r="T18" s="16">
        <v>18</v>
      </c>
      <c r="U18" s="22">
        <f t="shared" si="5"/>
        <v>800</v>
      </c>
      <c r="V18" s="24" t="s">
        <v>458</v>
      </c>
      <c r="W18" s="24" t="s">
        <v>458</v>
      </c>
      <c r="X18" s="25" t="s">
        <v>458</v>
      </c>
      <c r="Y18" s="25" t="s">
        <v>458</v>
      </c>
      <c r="Z18" s="24" t="s">
        <v>458</v>
      </c>
      <c r="AA18" s="24" t="s">
        <v>458</v>
      </c>
      <c r="AB18" s="24" t="s">
        <v>458</v>
      </c>
      <c r="AC18" s="24" t="s">
        <v>458</v>
      </c>
      <c r="AD18" s="24" t="s">
        <v>458</v>
      </c>
      <c r="AE18" s="24" t="s">
        <v>458</v>
      </c>
      <c r="AF18" s="16"/>
      <c r="AG18" s="16"/>
      <c r="AH18" s="16"/>
      <c r="AI18" s="16"/>
      <c r="AJ18" s="16"/>
      <c r="AK18" s="46" t="s">
        <v>458</v>
      </c>
      <c r="AL18" s="46" t="s">
        <v>458</v>
      </c>
      <c r="AM18" s="46" t="s">
        <v>458</v>
      </c>
      <c r="AN18" s="46" t="s">
        <v>458</v>
      </c>
      <c r="AO18" s="46" t="s">
        <v>458</v>
      </c>
      <c r="AP18" s="12"/>
      <c r="AQ18" s="75">
        <v>41698</v>
      </c>
    </row>
    <row r="19" spans="1:43" ht="15" x14ac:dyDescent="0.2">
      <c r="A19" s="9" t="s">
        <v>136</v>
      </c>
      <c r="B19" s="9" t="s">
        <v>224</v>
      </c>
      <c r="C19" s="32" t="s">
        <v>46</v>
      </c>
      <c r="D19" s="39" t="s">
        <v>106</v>
      </c>
      <c r="E19" s="33" t="s">
        <v>606</v>
      </c>
      <c r="F19" s="27" t="s">
        <v>664</v>
      </c>
      <c r="G19" s="30" t="s">
        <v>116</v>
      </c>
      <c r="H19" s="15" t="s">
        <v>299</v>
      </c>
      <c r="I19" s="16" t="s">
        <v>457</v>
      </c>
      <c r="J19" s="16" t="s">
        <v>319</v>
      </c>
      <c r="K19" s="17" t="s">
        <v>475</v>
      </c>
      <c r="L19" s="18">
        <v>1.2E-2</v>
      </c>
      <c r="M19" s="16">
        <v>8</v>
      </c>
      <c r="N19" s="16">
        <v>8</v>
      </c>
      <c r="O19" s="47">
        <v>4.8</v>
      </c>
      <c r="P19" s="47">
        <v>3</v>
      </c>
      <c r="Q19" s="19">
        <f t="shared" si="0"/>
        <v>7.8</v>
      </c>
      <c r="R19" s="20">
        <f t="shared" ref="R19:R23" si="6">P19/Q19</f>
        <v>0.38461538461538464</v>
      </c>
      <c r="S19" s="21">
        <v>0.2</v>
      </c>
      <c r="T19" s="16">
        <v>24</v>
      </c>
      <c r="U19" s="22">
        <f t="shared" si="5"/>
        <v>1200</v>
      </c>
      <c r="V19" s="24" t="s">
        <v>458</v>
      </c>
      <c r="W19" s="24" t="s">
        <v>458</v>
      </c>
      <c r="X19" s="24" t="s">
        <v>458</v>
      </c>
      <c r="Y19" s="25" t="s">
        <v>458</v>
      </c>
      <c r="Z19" s="24" t="s">
        <v>458</v>
      </c>
      <c r="AA19" s="25" t="s">
        <v>458</v>
      </c>
      <c r="AB19" s="24" t="s">
        <v>458</v>
      </c>
      <c r="AC19" s="24" t="s">
        <v>458</v>
      </c>
      <c r="AD19" s="24" t="s">
        <v>458</v>
      </c>
      <c r="AE19" s="24" t="s">
        <v>458</v>
      </c>
      <c r="AF19" s="16"/>
      <c r="AG19" s="16"/>
      <c r="AH19" s="16"/>
      <c r="AI19" s="16"/>
      <c r="AJ19" s="16"/>
      <c r="AK19" s="46" t="s">
        <v>458</v>
      </c>
      <c r="AL19" s="46" t="s">
        <v>458</v>
      </c>
      <c r="AM19" s="46" t="s">
        <v>458</v>
      </c>
      <c r="AN19" s="46" t="s">
        <v>458</v>
      </c>
      <c r="AO19" s="46" t="s">
        <v>458</v>
      </c>
      <c r="AP19" s="12"/>
      <c r="AQ19" s="75">
        <v>41698</v>
      </c>
    </row>
    <row r="20" spans="1:43" x14ac:dyDescent="0.2">
      <c r="A20" s="9" t="s">
        <v>136</v>
      </c>
      <c r="B20" s="9" t="s">
        <v>655</v>
      </c>
      <c r="C20" s="39" t="s">
        <v>29</v>
      </c>
      <c r="D20" s="39" t="s">
        <v>656</v>
      </c>
      <c r="E20" s="33" t="s">
        <v>514</v>
      </c>
      <c r="F20" s="40" t="s">
        <v>513</v>
      </c>
      <c r="G20" s="30" t="s">
        <v>133</v>
      </c>
      <c r="H20" s="12" t="s">
        <v>338</v>
      </c>
      <c r="I20" s="16" t="s">
        <v>463</v>
      </c>
      <c r="J20" s="16" t="s">
        <v>460</v>
      </c>
      <c r="K20" s="17" t="s">
        <v>460</v>
      </c>
      <c r="L20" s="41" t="s">
        <v>460</v>
      </c>
      <c r="M20" s="16">
        <v>1</v>
      </c>
      <c r="N20" s="16">
        <v>1</v>
      </c>
      <c r="O20" s="16">
        <v>286</v>
      </c>
      <c r="P20" s="16">
        <v>0</v>
      </c>
      <c r="Q20" s="19">
        <f t="shared" si="0"/>
        <v>286</v>
      </c>
      <c r="R20" s="20">
        <f t="shared" si="6"/>
        <v>0</v>
      </c>
      <c r="S20" s="21">
        <v>0.1</v>
      </c>
      <c r="T20" s="16">
        <v>45</v>
      </c>
      <c r="U20" s="22">
        <f t="shared" si="5"/>
        <v>80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 t="s">
        <v>458</v>
      </c>
      <c r="AH20" s="23"/>
      <c r="AI20" s="23"/>
      <c r="AJ20" s="24" t="s">
        <v>458</v>
      </c>
      <c r="AK20" s="23"/>
      <c r="AL20" s="23"/>
      <c r="AM20" s="23"/>
      <c r="AN20" s="23"/>
      <c r="AO20" s="23"/>
      <c r="AP20" s="23"/>
      <c r="AQ20" s="75">
        <v>41698</v>
      </c>
    </row>
    <row r="21" spans="1:43" x14ac:dyDescent="0.2">
      <c r="A21" s="9" t="s">
        <v>641</v>
      </c>
      <c r="B21" s="9" t="s">
        <v>398</v>
      </c>
      <c r="C21" s="39"/>
      <c r="D21" s="39" t="s">
        <v>399</v>
      </c>
      <c r="E21" s="33" t="s">
        <v>514</v>
      </c>
      <c r="F21" s="40" t="s">
        <v>513</v>
      </c>
      <c r="G21" s="30" t="s">
        <v>464</v>
      </c>
      <c r="H21" s="12" t="s">
        <v>354</v>
      </c>
      <c r="I21" s="16" t="s">
        <v>465</v>
      </c>
      <c r="J21" s="16" t="s">
        <v>460</v>
      </c>
      <c r="K21" s="40" t="s">
        <v>460</v>
      </c>
      <c r="L21" s="41" t="s">
        <v>460</v>
      </c>
      <c r="M21" s="16">
        <v>1</v>
      </c>
      <c r="N21" s="16">
        <v>1</v>
      </c>
      <c r="O21" s="12">
        <v>288</v>
      </c>
      <c r="P21" s="16">
        <v>0</v>
      </c>
      <c r="Q21" s="19">
        <f>(O21+P21)</f>
        <v>288</v>
      </c>
      <c r="R21" s="20">
        <f t="shared" si="6"/>
        <v>0</v>
      </c>
      <c r="S21" s="21">
        <v>0.1</v>
      </c>
      <c r="T21" s="16">
        <v>45</v>
      </c>
      <c r="U21" s="26">
        <f t="shared" ref="U21:U26" si="7">(3600*N21)/T21</f>
        <v>80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69" t="s">
        <v>458</v>
      </c>
      <c r="AH21" s="16"/>
      <c r="AI21" s="16"/>
      <c r="AJ21" s="16"/>
      <c r="AK21" s="12"/>
      <c r="AL21" s="12"/>
      <c r="AM21" s="12"/>
      <c r="AN21" s="12"/>
      <c r="AO21" s="12"/>
      <c r="AP21" s="12"/>
      <c r="AQ21" s="75">
        <v>41698</v>
      </c>
    </row>
    <row r="22" spans="1:43" x14ac:dyDescent="0.2">
      <c r="A22" s="9" t="s">
        <v>639</v>
      </c>
      <c r="B22" s="9" t="s">
        <v>248</v>
      </c>
      <c r="C22" s="39"/>
      <c r="D22" s="39" t="s">
        <v>111</v>
      </c>
      <c r="E22" s="33" t="s">
        <v>514</v>
      </c>
      <c r="F22" s="40" t="s">
        <v>513</v>
      </c>
      <c r="G22" s="30" t="s">
        <v>464</v>
      </c>
      <c r="H22" s="12" t="s">
        <v>354</v>
      </c>
      <c r="I22" s="16" t="s">
        <v>465</v>
      </c>
      <c r="J22" s="16" t="s">
        <v>460</v>
      </c>
      <c r="K22" s="40" t="s">
        <v>460</v>
      </c>
      <c r="L22" s="41" t="s">
        <v>460</v>
      </c>
      <c r="M22" s="16">
        <v>1</v>
      </c>
      <c r="N22" s="16">
        <v>1</v>
      </c>
      <c r="O22" s="16">
        <v>288</v>
      </c>
      <c r="P22" s="16">
        <v>0</v>
      </c>
      <c r="Q22" s="19">
        <f t="shared" ref="Q22:Q23" si="8">(O22+P22)</f>
        <v>288</v>
      </c>
      <c r="R22" s="20">
        <f t="shared" si="6"/>
        <v>0</v>
      </c>
      <c r="S22" s="21">
        <v>0.1</v>
      </c>
      <c r="T22" s="16">
        <v>45</v>
      </c>
      <c r="U22" s="22">
        <f t="shared" si="7"/>
        <v>80</v>
      </c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25" t="s">
        <v>458</v>
      </c>
      <c r="AH22" s="16"/>
      <c r="AI22" s="23"/>
      <c r="AJ22" s="16"/>
      <c r="AK22" s="12"/>
      <c r="AL22" s="12"/>
      <c r="AM22" s="12"/>
      <c r="AN22" s="12"/>
      <c r="AO22" s="12"/>
      <c r="AP22" s="12"/>
      <c r="AQ22" s="75">
        <v>41698</v>
      </c>
    </row>
    <row r="23" spans="1:43" x14ac:dyDescent="0.2">
      <c r="A23" s="9" t="s">
        <v>642</v>
      </c>
      <c r="B23" s="9" t="s">
        <v>262</v>
      </c>
      <c r="C23" s="39"/>
      <c r="D23" s="39" t="s">
        <v>79</v>
      </c>
      <c r="E23" s="33" t="s">
        <v>514</v>
      </c>
      <c r="F23" s="40" t="s">
        <v>513</v>
      </c>
      <c r="G23" s="30" t="s">
        <v>496</v>
      </c>
      <c r="H23" s="15" t="s">
        <v>300</v>
      </c>
      <c r="I23" s="16" t="s">
        <v>457</v>
      </c>
      <c r="J23" s="16" t="s">
        <v>319</v>
      </c>
      <c r="K23" s="17" t="s">
        <v>475</v>
      </c>
      <c r="L23" s="18">
        <v>1.2E-2</v>
      </c>
      <c r="M23" s="16">
        <v>1</v>
      </c>
      <c r="N23" s="16">
        <v>1</v>
      </c>
      <c r="O23" s="16">
        <v>288</v>
      </c>
      <c r="P23" s="16">
        <v>0</v>
      </c>
      <c r="Q23" s="19">
        <f t="shared" si="8"/>
        <v>288</v>
      </c>
      <c r="R23" s="20">
        <f t="shared" si="6"/>
        <v>0</v>
      </c>
      <c r="S23" s="21">
        <v>0.2</v>
      </c>
      <c r="T23" s="16">
        <v>45</v>
      </c>
      <c r="U23" s="22">
        <f t="shared" si="7"/>
        <v>80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5" t="s">
        <v>458</v>
      </c>
      <c r="AH23" s="16"/>
      <c r="AI23" s="16"/>
      <c r="AJ23" s="16"/>
      <c r="AK23" s="12"/>
      <c r="AL23" s="12"/>
      <c r="AM23" s="12"/>
      <c r="AN23" s="12"/>
      <c r="AO23" s="12"/>
      <c r="AP23" s="12"/>
      <c r="AQ23" s="75">
        <v>41698</v>
      </c>
    </row>
    <row r="24" spans="1:43" x14ac:dyDescent="0.2">
      <c r="A24" s="9" t="s">
        <v>136</v>
      </c>
      <c r="B24" s="9" t="s">
        <v>225</v>
      </c>
      <c r="C24" s="39" t="s">
        <v>31</v>
      </c>
      <c r="D24" s="39" t="s">
        <v>107</v>
      </c>
      <c r="E24" s="33" t="s">
        <v>516</v>
      </c>
      <c r="F24" s="40" t="s">
        <v>515</v>
      </c>
      <c r="G24" s="30" t="s">
        <v>116</v>
      </c>
      <c r="H24" s="15" t="s">
        <v>299</v>
      </c>
      <c r="I24" s="16" t="s">
        <v>457</v>
      </c>
      <c r="J24" s="16" t="s">
        <v>319</v>
      </c>
      <c r="K24" s="17" t="s">
        <v>475</v>
      </c>
      <c r="L24" s="18">
        <v>1.2E-2</v>
      </c>
      <c r="M24" s="16">
        <v>2</v>
      </c>
      <c r="N24" s="16">
        <v>2</v>
      </c>
      <c r="O24" s="16">
        <v>246</v>
      </c>
      <c r="P24" s="16">
        <v>13</v>
      </c>
      <c r="Q24" s="16">
        <f t="shared" si="0"/>
        <v>259</v>
      </c>
      <c r="R24" s="20">
        <f>P24/Q24</f>
        <v>5.019305019305019E-2</v>
      </c>
      <c r="S24" s="21">
        <v>0.2</v>
      </c>
      <c r="T24" s="22">
        <v>55</v>
      </c>
      <c r="U24" s="26">
        <f t="shared" si="7"/>
        <v>130.90909090909091</v>
      </c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25" t="s">
        <v>458</v>
      </c>
      <c r="AI24" s="24" t="s">
        <v>458</v>
      </c>
      <c r="AJ24" s="25" t="s">
        <v>458</v>
      </c>
      <c r="AK24" s="23"/>
      <c r="AL24" s="23"/>
      <c r="AM24" s="23"/>
      <c r="AN24" s="23"/>
      <c r="AO24" s="23"/>
      <c r="AP24" s="23"/>
      <c r="AQ24" s="75">
        <v>41698</v>
      </c>
    </row>
    <row r="25" spans="1:43" x14ac:dyDescent="0.2">
      <c r="A25" s="9" t="s">
        <v>143</v>
      </c>
      <c r="B25" s="9" t="s">
        <v>387</v>
      </c>
      <c r="C25" s="32"/>
      <c r="D25" s="39" t="s">
        <v>388</v>
      </c>
      <c r="E25" s="33" t="s">
        <v>516</v>
      </c>
      <c r="F25" s="40" t="s">
        <v>515</v>
      </c>
      <c r="G25" s="30" t="s">
        <v>116</v>
      </c>
      <c r="H25" s="15" t="s">
        <v>299</v>
      </c>
      <c r="I25" s="16" t="s">
        <v>457</v>
      </c>
      <c r="J25" s="16" t="s">
        <v>319</v>
      </c>
      <c r="K25" s="17" t="s">
        <v>475</v>
      </c>
      <c r="L25" s="18">
        <v>1.2E-2</v>
      </c>
      <c r="M25" s="16">
        <v>2</v>
      </c>
      <c r="N25" s="16">
        <v>2</v>
      </c>
      <c r="O25" s="16">
        <v>246</v>
      </c>
      <c r="P25" s="16">
        <v>13</v>
      </c>
      <c r="Q25" s="16">
        <f t="shared" si="0"/>
        <v>259</v>
      </c>
      <c r="R25" s="20">
        <f>P25/Q25</f>
        <v>5.019305019305019E-2</v>
      </c>
      <c r="S25" s="21">
        <v>0.2</v>
      </c>
      <c r="T25" s="22">
        <v>55</v>
      </c>
      <c r="U25" s="26">
        <f t="shared" si="7"/>
        <v>130.90909090909091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25" t="s">
        <v>458</v>
      </c>
      <c r="AI25" s="24" t="s">
        <v>458</v>
      </c>
      <c r="AJ25" s="25" t="s">
        <v>458</v>
      </c>
      <c r="AK25" s="12"/>
      <c r="AL25" s="12"/>
      <c r="AM25" s="12"/>
      <c r="AN25" s="12"/>
      <c r="AO25" s="12"/>
      <c r="AP25" s="12"/>
      <c r="AQ25" s="75">
        <v>41698</v>
      </c>
    </row>
    <row r="26" spans="1:43" x14ac:dyDescent="0.2">
      <c r="A26" s="9" t="s">
        <v>644</v>
      </c>
      <c r="B26" s="9" t="s">
        <v>226</v>
      </c>
      <c r="C26" s="32" t="s">
        <v>48</v>
      </c>
      <c r="D26" s="39" t="s">
        <v>362</v>
      </c>
      <c r="E26" s="33" t="s">
        <v>607</v>
      </c>
      <c r="F26" s="40" t="s">
        <v>665</v>
      </c>
      <c r="G26" s="30" t="s">
        <v>85</v>
      </c>
      <c r="H26" s="16" t="s">
        <v>307</v>
      </c>
      <c r="I26" s="16" t="s">
        <v>457</v>
      </c>
      <c r="J26" s="16" t="s">
        <v>460</v>
      </c>
      <c r="K26" s="13" t="s">
        <v>460</v>
      </c>
      <c r="L26" s="41" t="s">
        <v>460</v>
      </c>
      <c r="M26" s="16">
        <v>20</v>
      </c>
      <c r="N26" s="12">
        <v>17</v>
      </c>
      <c r="O26" s="16">
        <v>46.2</v>
      </c>
      <c r="P26" s="16">
        <v>9.8000000000000007</v>
      </c>
      <c r="Q26" s="19">
        <f t="shared" si="0"/>
        <v>56</v>
      </c>
      <c r="R26" s="20">
        <f>P26/Q26</f>
        <v>0.17500000000000002</v>
      </c>
      <c r="S26" s="21">
        <v>0.5</v>
      </c>
      <c r="T26" s="12">
        <v>31</v>
      </c>
      <c r="U26" s="26">
        <f t="shared" si="7"/>
        <v>1974.1935483870968</v>
      </c>
      <c r="V26" s="16"/>
      <c r="W26" s="16"/>
      <c r="X26" s="16"/>
      <c r="Y26" s="16"/>
      <c r="Z26" s="25" t="s">
        <v>458</v>
      </c>
      <c r="AA26" s="25" t="s">
        <v>458</v>
      </c>
      <c r="AB26" s="24" t="s">
        <v>458</v>
      </c>
      <c r="AC26" s="25" t="s">
        <v>458</v>
      </c>
      <c r="AD26" s="25" t="s">
        <v>458</v>
      </c>
      <c r="AE26" s="25" t="s">
        <v>458</v>
      </c>
      <c r="AF26" s="24"/>
      <c r="AG26" s="24"/>
      <c r="AH26" s="24"/>
      <c r="AI26" s="24"/>
      <c r="AJ26" s="24"/>
      <c r="AK26" s="23"/>
      <c r="AL26" s="23"/>
      <c r="AM26" s="23"/>
      <c r="AN26" s="23"/>
      <c r="AO26" s="23"/>
      <c r="AP26" s="23"/>
      <c r="AQ26" s="75">
        <v>41698</v>
      </c>
    </row>
    <row r="27" spans="1:43" x14ac:dyDescent="0.2">
      <c r="A27" s="9" t="s">
        <v>813</v>
      </c>
      <c r="B27" s="9" t="s">
        <v>227</v>
      </c>
      <c r="C27" s="32" t="s">
        <v>103</v>
      </c>
      <c r="D27" s="39" t="s">
        <v>104</v>
      </c>
      <c r="E27" s="33" t="s">
        <v>607</v>
      </c>
      <c r="F27" s="40" t="s">
        <v>665</v>
      </c>
      <c r="G27" s="30" t="s">
        <v>85</v>
      </c>
      <c r="H27" s="16" t="s">
        <v>307</v>
      </c>
      <c r="I27" s="16" t="s">
        <v>457</v>
      </c>
      <c r="J27" s="16" t="s">
        <v>460</v>
      </c>
      <c r="K27" s="13" t="s">
        <v>460</v>
      </c>
      <c r="L27" s="41" t="s">
        <v>460</v>
      </c>
      <c r="M27" s="16">
        <v>20</v>
      </c>
      <c r="N27" s="16">
        <v>17</v>
      </c>
      <c r="O27" s="12">
        <v>40.5</v>
      </c>
      <c r="P27" s="12">
        <v>9.8000000000000007</v>
      </c>
      <c r="Q27" s="62">
        <f t="shared" si="0"/>
        <v>50.3</v>
      </c>
      <c r="R27" s="20">
        <f t="shared" ref="R27:R28" si="9">P27/Q27</f>
        <v>0.19483101391650101</v>
      </c>
      <c r="S27" s="21">
        <v>0.5</v>
      </c>
      <c r="T27" s="12">
        <v>31</v>
      </c>
      <c r="U27" s="26">
        <f t="shared" ref="U27:U28" si="10">(3600*N27)/T27</f>
        <v>1974.1935483870968</v>
      </c>
      <c r="V27" s="16"/>
      <c r="W27" s="16"/>
      <c r="X27" s="16"/>
      <c r="Y27" s="16"/>
      <c r="Z27" s="24" t="s">
        <v>458</v>
      </c>
      <c r="AA27" s="24" t="s">
        <v>458</v>
      </c>
      <c r="AB27" s="24" t="s">
        <v>458</v>
      </c>
      <c r="AC27" s="24" t="s">
        <v>458</v>
      </c>
      <c r="AD27" s="24" t="s">
        <v>458</v>
      </c>
      <c r="AE27" s="24" t="s">
        <v>458</v>
      </c>
      <c r="AF27" s="24"/>
      <c r="AG27" s="16"/>
      <c r="AH27" s="16"/>
      <c r="AI27" s="16"/>
      <c r="AJ27" s="16"/>
      <c r="AK27" s="12"/>
      <c r="AL27" s="12"/>
      <c r="AM27" s="12"/>
      <c r="AN27" s="12"/>
      <c r="AO27" s="12"/>
      <c r="AP27" s="12"/>
      <c r="AQ27" s="75">
        <v>41698</v>
      </c>
    </row>
    <row r="28" spans="1:43" x14ac:dyDescent="0.2">
      <c r="A28" s="9" t="s">
        <v>644</v>
      </c>
      <c r="B28" s="9" t="s">
        <v>228</v>
      </c>
      <c r="C28" s="32" t="s">
        <v>23</v>
      </c>
      <c r="D28" s="39" t="s">
        <v>105</v>
      </c>
      <c r="E28" s="33" t="s">
        <v>607</v>
      </c>
      <c r="F28" s="40" t="s">
        <v>665</v>
      </c>
      <c r="G28" s="30" t="s">
        <v>85</v>
      </c>
      <c r="H28" s="16" t="s">
        <v>307</v>
      </c>
      <c r="I28" s="16" t="s">
        <v>457</v>
      </c>
      <c r="J28" s="16" t="s">
        <v>460</v>
      </c>
      <c r="K28" s="13" t="s">
        <v>460</v>
      </c>
      <c r="L28" s="41" t="s">
        <v>460</v>
      </c>
      <c r="M28" s="16">
        <v>20</v>
      </c>
      <c r="N28" s="16">
        <v>17</v>
      </c>
      <c r="O28" s="16">
        <v>19</v>
      </c>
      <c r="P28" s="16">
        <v>9</v>
      </c>
      <c r="Q28" s="19">
        <f t="shared" si="0"/>
        <v>28</v>
      </c>
      <c r="R28" s="20">
        <f t="shared" si="9"/>
        <v>0.32142857142857145</v>
      </c>
      <c r="S28" s="21">
        <v>0.5</v>
      </c>
      <c r="T28" s="12">
        <v>26</v>
      </c>
      <c r="U28" s="26">
        <f t="shared" si="10"/>
        <v>2353.8461538461538</v>
      </c>
      <c r="V28" s="16"/>
      <c r="W28" s="16"/>
      <c r="X28" s="16"/>
      <c r="Y28" s="16"/>
      <c r="Z28" s="25" t="s">
        <v>458</v>
      </c>
      <c r="AA28" s="24" t="s">
        <v>458</v>
      </c>
      <c r="AB28" s="24" t="s">
        <v>458</v>
      </c>
      <c r="AC28" s="24" t="s">
        <v>458</v>
      </c>
      <c r="AD28" s="24" t="s">
        <v>458</v>
      </c>
      <c r="AE28" s="24" t="s">
        <v>458</v>
      </c>
      <c r="AF28" s="24"/>
      <c r="AG28" s="16"/>
      <c r="AH28" s="16"/>
      <c r="AI28" s="16"/>
      <c r="AJ28" s="16"/>
      <c r="AK28" s="12"/>
      <c r="AL28" s="12"/>
      <c r="AM28" s="12"/>
      <c r="AN28" s="12"/>
      <c r="AO28" s="12"/>
      <c r="AP28" s="12"/>
      <c r="AQ28" s="75">
        <v>41698</v>
      </c>
    </row>
    <row r="29" spans="1:43" x14ac:dyDescent="0.2">
      <c r="A29" s="9" t="s">
        <v>643</v>
      </c>
      <c r="B29" s="9" t="s">
        <v>229</v>
      </c>
      <c r="C29" s="32"/>
      <c r="D29" s="9" t="s">
        <v>196</v>
      </c>
      <c r="E29" s="33" t="s">
        <v>526</v>
      </c>
      <c r="F29" s="40" t="s">
        <v>525</v>
      </c>
      <c r="G29" s="30" t="s">
        <v>120</v>
      </c>
      <c r="H29" s="15" t="s">
        <v>305</v>
      </c>
      <c r="I29" s="16" t="s">
        <v>466</v>
      </c>
      <c r="J29" s="16" t="s">
        <v>386</v>
      </c>
      <c r="K29" s="13" t="s">
        <v>476</v>
      </c>
      <c r="L29" s="41">
        <v>1.4999999999999999E-2</v>
      </c>
      <c r="M29" s="16">
        <v>16</v>
      </c>
      <c r="N29" s="16">
        <v>16</v>
      </c>
      <c r="O29" s="16">
        <v>105.6</v>
      </c>
      <c r="P29" s="16">
        <v>23.4</v>
      </c>
      <c r="Q29" s="16">
        <f>O29+P29</f>
        <v>129</v>
      </c>
      <c r="R29" s="20">
        <f>P29/Q29</f>
        <v>0.18139534883720929</v>
      </c>
      <c r="S29" s="21">
        <v>0.3</v>
      </c>
      <c r="T29" s="16">
        <v>26</v>
      </c>
      <c r="U29" s="26">
        <f>(3600*N29)/T29</f>
        <v>2215.3846153846152</v>
      </c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46"/>
      <c r="AG29" s="16"/>
      <c r="AH29" s="24" t="s">
        <v>458</v>
      </c>
      <c r="AI29" s="24" t="s">
        <v>458</v>
      </c>
      <c r="AJ29" s="25" t="s">
        <v>458</v>
      </c>
      <c r="AK29" s="23"/>
      <c r="AL29" s="23"/>
      <c r="AM29" s="23"/>
      <c r="AN29" s="23"/>
      <c r="AO29" s="23"/>
      <c r="AP29" s="23"/>
      <c r="AQ29" s="75">
        <v>41698</v>
      </c>
    </row>
    <row r="30" spans="1:43" ht="15" x14ac:dyDescent="0.2">
      <c r="A30" s="9" t="s">
        <v>643</v>
      </c>
      <c r="B30" s="9" t="s">
        <v>230</v>
      </c>
      <c r="C30" s="32" t="s">
        <v>195</v>
      </c>
      <c r="D30" s="39" t="s">
        <v>194</v>
      </c>
      <c r="E30" s="29" t="s">
        <v>524</v>
      </c>
      <c r="F30" s="48" t="s">
        <v>523</v>
      </c>
      <c r="G30" s="30" t="s">
        <v>85</v>
      </c>
      <c r="H30" s="15" t="s">
        <v>307</v>
      </c>
      <c r="I30" s="16" t="s">
        <v>457</v>
      </c>
      <c r="J30" s="16" t="s">
        <v>460</v>
      </c>
      <c r="K30" s="17" t="s">
        <v>460</v>
      </c>
      <c r="L30" s="41" t="s">
        <v>460</v>
      </c>
      <c r="M30" s="16">
        <v>16</v>
      </c>
      <c r="N30" s="16">
        <v>15</v>
      </c>
      <c r="O30" s="12">
        <v>14.8</v>
      </c>
      <c r="P30" s="12">
        <v>2.7</v>
      </c>
      <c r="Q30" s="62">
        <f t="shared" si="0"/>
        <v>17.5</v>
      </c>
      <c r="R30" s="20">
        <f>P30/Q30</f>
        <v>0.1542857142857143</v>
      </c>
      <c r="S30" s="21">
        <v>0.5</v>
      </c>
      <c r="T30" s="16">
        <v>26</v>
      </c>
      <c r="U30" s="26">
        <f>(3600*N30)/T30</f>
        <v>2076.9230769230771</v>
      </c>
      <c r="V30" s="16"/>
      <c r="W30" s="16"/>
      <c r="X30" s="16"/>
      <c r="Y30" s="16"/>
      <c r="Z30" s="24" t="s">
        <v>458</v>
      </c>
      <c r="AA30" s="24" t="s">
        <v>458</v>
      </c>
      <c r="AB30" s="25" t="s">
        <v>458</v>
      </c>
      <c r="AC30" s="24" t="s">
        <v>458</v>
      </c>
      <c r="AD30" s="24" t="s">
        <v>458</v>
      </c>
      <c r="AE30" s="24" t="s">
        <v>458</v>
      </c>
      <c r="AF30" s="16"/>
      <c r="AG30" s="16"/>
      <c r="AH30" s="16"/>
      <c r="AI30" s="16"/>
      <c r="AJ30" s="16"/>
      <c r="AK30" s="12"/>
      <c r="AL30" s="12"/>
      <c r="AM30" s="12"/>
      <c r="AN30" s="12"/>
      <c r="AO30" s="12"/>
      <c r="AP30" s="12"/>
      <c r="AQ30" s="75">
        <v>41698</v>
      </c>
    </row>
    <row r="31" spans="1:43" ht="15" x14ac:dyDescent="0.2">
      <c r="A31" s="9" t="s">
        <v>644</v>
      </c>
      <c r="B31" s="9" t="s">
        <v>231</v>
      </c>
      <c r="C31" s="32"/>
      <c r="D31" s="9" t="s">
        <v>47</v>
      </c>
      <c r="E31" s="29" t="s">
        <v>518</v>
      </c>
      <c r="F31" s="48" t="s">
        <v>517</v>
      </c>
      <c r="G31" s="30" t="s">
        <v>787</v>
      </c>
      <c r="H31" s="15" t="s">
        <v>786</v>
      </c>
      <c r="I31" s="16" t="s">
        <v>466</v>
      </c>
      <c r="J31" s="16" t="s">
        <v>386</v>
      </c>
      <c r="K31" s="13" t="s">
        <v>476</v>
      </c>
      <c r="L31" s="50">
        <v>1.4999999999999999E-2</v>
      </c>
      <c r="M31" s="16">
        <v>12</v>
      </c>
      <c r="N31" s="16">
        <v>12</v>
      </c>
      <c r="O31" s="16">
        <f>11.6*12</f>
        <v>139.19999999999999</v>
      </c>
      <c r="P31" s="16">
        <v>38.700000000000003</v>
      </c>
      <c r="Q31" s="19">
        <f t="shared" si="0"/>
        <v>177.89999999999998</v>
      </c>
      <c r="R31" s="20">
        <f>P31/Q31</f>
        <v>0.21753794266441825</v>
      </c>
      <c r="S31" s="21">
        <v>0.3</v>
      </c>
      <c r="T31" s="16">
        <v>35</v>
      </c>
      <c r="U31" s="26">
        <f t="shared" ref="U31:U36" si="11">(3600*N31)/T31</f>
        <v>1234.2857142857142</v>
      </c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24" t="s">
        <v>458</v>
      </c>
      <c r="AG31" s="16"/>
      <c r="AH31" s="25" t="s">
        <v>458</v>
      </c>
      <c r="AI31" s="24" t="s">
        <v>458</v>
      </c>
      <c r="AJ31" s="25" t="s">
        <v>458</v>
      </c>
      <c r="AK31" s="23"/>
      <c r="AL31" s="23"/>
      <c r="AM31" s="23"/>
      <c r="AN31" s="23"/>
      <c r="AO31" s="23"/>
      <c r="AP31" s="23"/>
      <c r="AQ31" s="75">
        <v>41698</v>
      </c>
    </row>
    <row r="32" spans="1:43" ht="15" x14ac:dyDescent="0.2">
      <c r="A32" s="9" t="s">
        <v>644</v>
      </c>
      <c r="B32" s="9" t="s">
        <v>231</v>
      </c>
      <c r="C32" s="32"/>
      <c r="D32" s="9" t="s">
        <v>47</v>
      </c>
      <c r="E32" s="29" t="s">
        <v>520</v>
      </c>
      <c r="F32" s="48" t="s">
        <v>519</v>
      </c>
      <c r="G32" s="30" t="s">
        <v>787</v>
      </c>
      <c r="H32" s="15" t="s">
        <v>786</v>
      </c>
      <c r="I32" s="16" t="s">
        <v>466</v>
      </c>
      <c r="J32" s="16" t="s">
        <v>386</v>
      </c>
      <c r="K32" s="13" t="s">
        <v>476</v>
      </c>
      <c r="L32" s="50">
        <v>1.4999999999999999E-2</v>
      </c>
      <c r="M32" s="16">
        <v>16</v>
      </c>
      <c r="N32" s="16">
        <v>16</v>
      </c>
      <c r="O32" s="12">
        <f>11.4*16</f>
        <v>182.4</v>
      </c>
      <c r="P32" s="12">
        <v>58</v>
      </c>
      <c r="Q32" s="19">
        <f t="shared" si="0"/>
        <v>240.4</v>
      </c>
      <c r="R32" s="20">
        <f t="shared" ref="R32:R70" si="12">P32/Q32</f>
        <v>0.24126455906821964</v>
      </c>
      <c r="S32" s="21">
        <v>0.3</v>
      </c>
      <c r="T32" s="16">
        <v>40</v>
      </c>
      <c r="U32" s="31">
        <f t="shared" si="11"/>
        <v>1440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25" t="s">
        <v>458</v>
      </c>
      <c r="AI32" s="25" t="s">
        <v>458</v>
      </c>
      <c r="AJ32" s="24" t="s">
        <v>458</v>
      </c>
      <c r="AK32" s="23"/>
      <c r="AL32" s="23"/>
      <c r="AM32" s="23"/>
      <c r="AN32" s="23"/>
      <c r="AO32" s="23"/>
      <c r="AP32" s="23"/>
      <c r="AQ32" s="75">
        <v>41698</v>
      </c>
    </row>
    <row r="33" spans="1:43" ht="15" x14ac:dyDescent="0.2">
      <c r="A33" s="9" t="s">
        <v>644</v>
      </c>
      <c r="B33" s="9" t="s">
        <v>231</v>
      </c>
      <c r="C33" s="32" t="s">
        <v>24</v>
      </c>
      <c r="D33" s="9" t="s">
        <v>47</v>
      </c>
      <c r="E33" s="29" t="s">
        <v>522</v>
      </c>
      <c r="F33" s="48" t="s">
        <v>521</v>
      </c>
      <c r="G33" s="30" t="s">
        <v>787</v>
      </c>
      <c r="H33" s="15" t="s">
        <v>786</v>
      </c>
      <c r="I33" s="16" t="s">
        <v>466</v>
      </c>
      <c r="J33" s="16" t="s">
        <v>386</v>
      </c>
      <c r="K33" s="13" t="s">
        <v>476</v>
      </c>
      <c r="L33" s="50">
        <v>1.4999999999999999E-2</v>
      </c>
      <c r="M33" s="16">
        <v>20</v>
      </c>
      <c r="N33" s="16">
        <v>20</v>
      </c>
      <c r="O33" s="16">
        <f>11*20</f>
        <v>220</v>
      </c>
      <c r="P33" s="16">
        <v>80</v>
      </c>
      <c r="Q33" s="19">
        <f t="shared" si="0"/>
        <v>300</v>
      </c>
      <c r="R33" s="20">
        <f t="shared" si="12"/>
        <v>0.26666666666666666</v>
      </c>
      <c r="S33" s="21">
        <v>0.3</v>
      </c>
      <c r="T33" s="16">
        <v>36</v>
      </c>
      <c r="U33" s="31">
        <f t="shared" si="11"/>
        <v>2000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25" t="s">
        <v>458</v>
      </c>
      <c r="AI33" s="24" t="s">
        <v>458</v>
      </c>
      <c r="AJ33" s="24" t="s">
        <v>458</v>
      </c>
      <c r="AK33" s="23"/>
      <c r="AL33" s="23"/>
      <c r="AM33" s="23"/>
      <c r="AN33" s="23"/>
      <c r="AO33" s="23"/>
      <c r="AP33" s="23"/>
      <c r="AQ33" s="75">
        <v>41698</v>
      </c>
    </row>
    <row r="34" spans="1:43" x14ac:dyDescent="0.2">
      <c r="A34" s="9" t="s">
        <v>139</v>
      </c>
      <c r="B34" s="9" t="s">
        <v>232</v>
      </c>
      <c r="C34" s="32" t="s">
        <v>52</v>
      </c>
      <c r="D34" s="39" t="s">
        <v>100</v>
      </c>
      <c r="E34" s="33" t="s">
        <v>608</v>
      </c>
      <c r="F34" s="40" t="s">
        <v>666</v>
      </c>
      <c r="G34" s="30" t="s">
        <v>409</v>
      </c>
      <c r="H34" s="15" t="s">
        <v>308</v>
      </c>
      <c r="I34" s="16" t="s">
        <v>463</v>
      </c>
      <c r="J34" s="16" t="s">
        <v>325</v>
      </c>
      <c r="K34" s="17" t="s">
        <v>477</v>
      </c>
      <c r="L34" s="49">
        <v>5.0000000000000001E-3</v>
      </c>
      <c r="M34" s="16">
        <v>2</v>
      </c>
      <c r="N34" s="16">
        <v>2</v>
      </c>
      <c r="O34" s="16">
        <f>16.9*2</f>
        <v>33.799999999999997</v>
      </c>
      <c r="P34" s="16">
        <v>2.4</v>
      </c>
      <c r="Q34" s="19">
        <f t="shared" si="0"/>
        <v>36.199999999999996</v>
      </c>
      <c r="R34" s="20">
        <f t="shared" si="12"/>
        <v>6.6298342541436475E-2</v>
      </c>
      <c r="S34" s="21">
        <v>0.1</v>
      </c>
      <c r="T34" s="16">
        <v>35</v>
      </c>
      <c r="U34" s="26">
        <f t="shared" si="11"/>
        <v>205.71428571428572</v>
      </c>
      <c r="V34" s="16"/>
      <c r="W34" s="16"/>
      <c r="X34" s="16"/>
      <c r="Y34" s="16"/>
      <c r="Z34" s="24" t="s">
        <v>458</v>
      </c>
      <c r="AA34" s="25" t="s">
        <v>458</v>
      </c>
      <c r="AB34" s="24" t="s">
        <v>458</v>
      </c>
      <c r="AC34" s="24" t="s">
        <v>458</v>
      </c>
      <c r="AD34" s="24" t="s">
        <v>458</v>
      </c>
      <c r="AE34" s="24" t="s">
        <v>458</v>
      </c>
      <c r="AF34" s="16"/>
      <c r="AG34" s="16"/>
      <c r="AH34" s="16"/>
      <c r="AI34" s="16"/>
      <c r="AJ34" s="16"/>
      <c r="AK34" s="46" t="s">
        <v>458</v>
      </c>
      <c r="AL34" s="46" t="s">
        <v>458</v>
      </c>
      <c r="AM34" s="46" t="s">
        <v>458</v>
      </c>
      <c r="AN34" s="46" t="s">
        <v>458</v>
      </c>
      <c r="AO34" s="46" t="s">
        <v>458</v>
      </c>
      <c r="AP34" s="12"/>
      <c r="AQ34" s="75">
        <v>41698</v>
      </c>
    </row>
    <row r="35" spans="1:43" x14ac:dyDescent="0.2">
      <c r="A35" s="9" t="s">
        <v>788</v>
      </c>
      <c r="B35" s="9" t="s">
        <v>384</v>
      </c>
      <c r="C35" s="32"/>
      <c r="D35" s="39" t="s">
        <v>385</v>
      </c>
      <c r="E35" s="33" t="s">
        <v>608</v>
      </c>
      <c r="F35" s="40" t="s">
        <v>666</v>
      </c>
      <c r="G35" s="30" t="s">
        <v>409</v>
      </c>
      <c r="H35" s="15" t="s">
        <v>308</v>
      </c>
      <c r="I35" s="16" t="s">
        <v>467</v>
      </c>
      <c r="J35" s="16" t="s">
        <v>383</v>
      </c>
      <c r="K35" s="17" t="s">
        <v>478</v>
      </c>
      <c r="L35" s="49">
        <v>4.0000000000000001E-3</v>
      </c>
      <c r="M35" s="16">
        <v>2</v>
      </c>
      <c r="N35" s="16">
        <v>2</v>
      </c>
      <c r="O35" s="12">
        <v>36</v>
      </c>
      <c r="P35" s="12">
        <v>2.5</v>
      </c>
      <c r="Q35" s="19">
        <f t="shared" si="0"/>
        <v>38.5</v>
      </c>
      <c r="R35" s="20">
        <f t="shared" si="12"/>
        <v>6.4935064935064929E-2</v>
      </c>
      <c r="S35" s="21">
        <v>0.1</v>
      </c>
      <c r="T35" s="16">
        <v>35</v>
      </c>
      <c r="U35" s="26">
        <f t="shared" si="11"/>
        <v>205.71428571428572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6" t="s">
        <v>458</v>
      </c>
      <c r="AL35" s="46" t="s">
        <v>458</v>
      </c>
      <c r="AM35" s="46" t="s">
        <v>458</v>
      </c>
      <c r="AN35" s="46" t="s">
        <v>458</v>
      </c>
      <c r="AO35" s="46" t="s">
        <v>458</v>
      </c>
      <c r="AP35" s="12"/>
      <c r="AQ35" s="75">
        <v>41698</v>
      </c>
    </row>
    <row r="36" spans="1:43" x14ac:dyDescent="0.2">
      <c r="A36" s="9" t="s">
        <v>140</v>
      </c>
      <c r="B36" s="9" t="s">
        <v>233</v>
      </c>
      <c r="C36" s="32" t="s">
        <v>53</v>
      </c>
      <c r="D36" s="39" t="s">
        <v>54</v>
      </c>
      <c r="E36" s="33" t="s">
        <v>609</v>
      </c>
      <c r="F36" s="40" t="s">
        <v>667</v>
      </c>
      <c r="G36" s="30" t="s">
        <v>409</v>
      </c>
      <c r="H36" s="16" t="s">
        <v>308</v>
      </c>
      <c r="I36" s="16" t="s">
        <v>457</v>
      </c>
      <c r="J36" s="16" t="s">
        <v>319</v>
      </c>
      <c r="K36" s="17" t="s">
        <v>475</v>
      </c>
      <c r="L36" s="18">
        <v>1.2E-2</v>
      </c>
      <c r="M36" s="16">
        <v>2</v>
      </c>
      <c r="N36" s="16">
        <v>2</v>
      </c>
      <c r="O36" s="16">
        <v>23</v>
      </c>
      <c r="P36" s="16">
        <v>6</v>
      </c>
      <c r="Q36" s="19">
        <f t="shared" si="0"/>
        <v>29</v>
      </c>
      <c r="R36" s="20">
        <f t="shared" si="12"/>
        <v>0.20689655172413793</v>
      </c>
      <c r="S36" s="21">
        <v>0.3</v>
      </c>
      <c r="T36" s="16">
        <v>25</v>
      </c>
      <c r="U36" s="31">
        <f t="shared" si="11"/>
        <v>288</v>
      </c>
      <c r="V36" s="24" t="s">
        <v>458</v>
      </c>
      <c r="W36" s="24" t="s">
        <v>458</v>
      </c>
      <c r="X36" s="24" t="s">
        <v>458</v>
      </c>
      <c r="Y36" s="25" t="s">
        <v>458</v>
      </c>
      <c r="Z36" s="25" t="s">
        <v>458</v>
      </c>
      <c r="AA36" s="24" t="s">
        <v>458</v>
      </c>
      <c r="AB36" s="24" t="s">
        <v>458</v>
      </c>
      <c r="AC36" s="24" t="s">
        <v>458</v>
      </c>
      <c r="AD36" s="25" t="s">
        <v>458</v>
      </c>
      <c r="AE36" s="24" t="s">
        <v>458</v>
      </c>
      <c r="AF36" s="24" t="s">
        <v>458</v>
      </c>
      <c r="AG36" s="16"/>
      <c r="AH36" s="16"/>
      <c r="AI36" s="16"/>
      <c r="AJ36" s="16"/>
      <c r="AK36" s="46" t="s">
        <v>458</v>
      </c>
      <c r="AL36" s="46" t="s">
        <v>458</v>
      </c>
      <c r="AM36" s="46" t="s">
        <v>458</v>
      </c>
      <c r="AN36" s="46" t="s">
        <v>458</v>
      </c>
      <c r="AO36" s="46" t="s">
        <v>458</v>
      </c>
      <c r="AP36" s="12"/>
      <c r="AQ36" s="75">
        <v>41698</v>
      </c>
    </row>
    <row r="37" spans="1:43" x14ac:dyDescent="0.2">
      <c r="A37" s="9" t="s">
        <v>140</v>
      </c>
      <c r="B37" s="9" t="s">
        <v>234</v>
      </c>
      <c r="C37" s="32" t="s">
        <v>57</v>
      </c>
      <c r="D37" s="39" t="s">
        <v>88</v>
      </c>
      <c r="E37" s="33" t="s">
        <v>610</v>
      </c>
      <c r="F37" s="40" t="s">
        <v>668</v>
      </c>
      <c r="G37" s="30" t="s">
        <v>409</v>
      </c>
      <c r="H37" s="16" t="s">
        <v>308</v>
      </c>
      <c r="I37" s="16" t="s">
        <v>468</v>
      </c>
      <c r="J37" s="15" t="s">
        <v>321</v>
      </c>
      <c r="K37" s="10" t="s">
        <v>123</v>
      </c>
      <c r="L37" s="41">
        <v>1E-3</v>
      </c>
      <c r="M37" s="16">
        <v>2</v>
      </c>
      <c r="N37" s="16">
        <v>2</v>
      </c>
      <c r="O37" s="16">
        <v>4.8</v>
      </c>
      <c r="P37" s="16">
        <v>3.8</v>
      </c>
      <c r="Q37" s="19">
        <f t="shared" si="0"/>
        <v>8.6</v>
      </c>
      <c r="R37" s="20">
        <f t="shared" si="12"/>
        <v>0.44186046511627908</v>
      </c>
      <c r="S37" s="28">
        <v>0.5</v>
      </c>
      <c r="T37" s="12">
        <v>22</v>
      </c>
      <c r="U37" s="26">
        <f>(3600*N37)/T37</f>
        <v>327.27272727272725</v>
      </c>
      <c r="V37" s="24" t="s">
        <v>458</v>
      </c>
      <c r="W37" s="24" t="s">
        <v>458</v>
      </c>
      <c r="X37" s="24" t="s">
        <v>458</v>
      </c>
      <c r="Y37" s="24" t="s">
        <v>458</v>
      </c>
      <c r="Z37" s="24" t="s">
        <v>458</v>
      </c>
      <c r="AA37" s="24" t="s">
        <v>458</v>
      </c>
      <c r="AB37" s="25" t="s">
        <v>458</v>
      </c>
      <c r="AC37" s="12"/>
      <c r="AD37" s="12"/>
      <c r="AE37" s="12"/>
      <c r="AF37" s="12"/>
      <c r="AG37" s="12"/>
      <c r="AH37" s="12"/>
      <c r="AI37" s="12"/>
      <c r="AJ37" s="12"/>
      <c r="AK37" s="46" t="s">
        <v>458</v>
      </c>
      <c r="AL37" s="46" t="s">
        <v>458</v>
      </c>
      <c r="AM37" s="46" t="s">
        <v>458</v>
      </c>
      <c r="AN37" s="46" t="s">
        <v>458</v>
      </c>
      <c r="AO37" s="46" t="s">
        <v>458</v>
      </c>
      <c r="AP37" s="12"/>
      <c r="AQ37" s="75">
        <v>41698</v>
      </c>
    </row>
    <row r="38" spans="1:43" x14ac:dyDescent="0.2">
      <c r="A38" s="9" t="s">
        <v>140</v>
      </c>
      <c r="B38" s="9" t="s">
        <v>235</v>
      </c>
      <c r="C38" s="32" t="s">
        <v>49</v>
      </c>
      <c r="D38" s="39" t="s">
        <v>89</v>
      </c>
      <c r="E38" s="33" t="s">
        <v>610</v>
      </c>
      <c r="F38" s="40" t="s">
        <v>668</v>
      </c>
      <c r="G38" s="30" t="s">
        <v>409</v>
      </c>
      <c r="H38" s="16" t="s">
        <v>308</v>
      </c>
      <c r="I38" s="16" t="s">
        <v>469</v>
      </c>
      <c r="J38" s="15" t="s">
        <v>320</v>
      </c>
      <c r="K38" s="10" t="s">
        <v>122</v>
      </c>
      <c r="L38" s="41">
        <v>1E-3</v>
      </c>
      <c r="M38" s="16">
        <v>2</v>
      </c>
      <c r="N38" s="16">
        <v>2</v>
      </c>
      <c r="O38" s="16">
        <v>4.8</v>
      </c>
      <c r="P38" s="16">
        <v>3.8</v>
      </c>
      <c r="Q38" s="19">
        <f t="shared" si="0"/>
        <v>8.6</v>
      </c>
      <c r="R38" s="20">
        <f t="shared" si="12"/>
        <v>0.44186046511627908</v>
      </c>
      <c r="S38" s="28">
        <v>0.5</v>
      </c>
      <c r="T38" s="12">
        <v>22</v>
      </c>
      <c r="U38" s="26">
        <f t="shared" ref="U38:U48" si="13">(3600*N38)/T38</f>
        <v>327.27272727272725</v>
      </c>
      <c r="V38" s="24" t="s">
        <v>458</v>
      </c>
      <c r="W38" s="24" t="s">
        <v>458</v>
      </c>
      <c r="X38" s="24" t="s">
        <v>458</v>
      </c>
      <c r="Y38" s="24" t="s">
        <v>458</v>
      </c>
      <c r="Z38" s="24" t="s">
        <v>458</v>
      </c>
      <c r="AA38" s="24" t="s">
        <v>458</v>
      </c>
      <c r="AB38" s="25" t="s">
        <v>458</v>
      </c>
      <c r="AC38" s="12"/>
      <c r="AD38" s="12"/>
      <c r="AE38" s="12"/>
      <c r="AF38" s="12"/>
      <c r="AG38" s="12"/>
      <c r="AH38" s="12"/>
      <c r="AI38" s="12"/>
      <c r="AJ38" s="12"/>
      <c r="AK38" s="46" t="s">
        <v>458</v>
      </c>
      <c r="AL38" s="46" t="s">
        <v>458</v>
      </c>
      <c r="AM38" s="46" t="s">
        <v>458</v>
      </c>
      <c r="AN38" s="46" t="s">
        <v>458</v>
      </c>
      <c r="AO38" s="46" t="s">
        <v>458</v>
      </c>
      <c r="AP38" s="12"/>
      <c r="AQ38" s="75">
        <v>41698</v>
      </c>
    </row>
    <row r="39" spans="1:43" x14ac:dyDescent="0.2">
      <c r="A39" s="9" t="s">
        <v>140</v>
      </c>
      <c r="B39" s="9" t="s">
        <v>236</v>
      </c>
      <c r="C39" s="32" t="s">
        <v>50</v>
      </c>
      <c r="D39" s="39" t="s">
        <v>90</v>
      </c>
      <c r="E39" s="33" t="s">
        <v>610</v>
      </c>
      <c r="F39" s="40" t="s">
        <v>668</v>
      </c>
      <c r="G39" s="30" t="s">
        <v>409</v>
      </c>
      <c r="H39" s="16" t="s">
        <v>308</v>
      </c>
      <c r="I39" s="16" t="s">
        <v>459</v>
      </c>
      <c r="J39" s="16" t="s">
        <v>460</v>
      </c>
      <c r="K39" s="17" t="s">
        <v>460</v>
      </c>
      <c r="L39" s="41" t="s">
        <v>460</v>
      </c>
      <c r="M39" s="16">
        <v>2</v>
      </c>
      <c r="N39" s="16">
        <v>2</v>
      </c>
      <c r="O39" s="16">
        <v>4.8</v>
      </c>
      <c r="P39" s="16">
        <v>3.8</v>
      </c>
      <c r="Q39" s="19">
        <f t="shared" si="0"/>
        <v>8.6</v>
      </c>
      <c r="R39" s="20">
        <f t="shared" si="12"/>
        <v>0.44186046511627908</v>
      </c>
      <c r="S39" s="28">
        <v>0.5</v>
      </c>
      <c r="T39" s="12">
        <v>22</v>
      </c>
      <c r="U39" s="26">
        <f t="shared" si="13"/>
        <v>327.27272727272725</v>
      </c>
      <c r="V39" s="24" t="s">
        <v>458</v>
      </c>
      <c r="W39" s="24" t="s">
        <v>458</v>
      </c>
      <c r="X39" s="24" t="s">
        <v>458</v>
      </c>
      <c r="Y39" s="24" t="s">
        <v>458</v>
      </c>
      <c r="Z39" s="24" t="s">
        <v>458</v>
      </c>
      <c r="AA39" s="24" t="s">
        <v>458</v>
      </c>
      <c r="AB39" s="25" t="s">
        <v>458</v>
      </c>
      <c r="AC39" s="12"/>
      <c r="AD39" s="12"/>
      <c r="AE39" s="12"/>
      <c r="AF39" s="12"/>
      <c r="AG39" s="12"/>
      <c r="AH39" s="12"/>
      <c r="AI39" s="12"/>
      <c r="AJ39" s="12"/>
      <c r="AK39" s="46" t="s">
        <v>458</v>
      </c>
      <c r="AL39" s="46" t="s">
        <v>458</v>
      </c>
      <c r="AM39" s="46" t="s">
        <v>458</v>
      </c>
      <c r="AN39" s="46" t="s">
        <v>458</v>
      </c>
      <c r="AO39" s="46" t="s">
        <v>458</v>
      </c>
      <c r="AP39" s="12"/>
      <c r="AQ39" s="75">
        <v>41698</v>
      </c>
    </row>
    <row r="40" spans="1:43" x14ac:dyDescent="0.2">
      <c r="A40" s="9" t="s">
        <v>140</v>
      </c>
      <c r="B40" s="9" t="s">
        <v>237</v>
      </c>
      <c r="C40" s="32" t="s">
        <v>51</v>
      </c>
      <c r="D40" s="39" t="s">
        <v>91</v>
      </c>
      <c r="E40" s="33" t="s">
        <v>610</v>
      </c>
      <c r="F40" s="40" t="s">
        <v>668</v>
      </c>
      <c r="G40" s="30" t="s">
        <v>409</v>
      </c>
      <c r="H40" s="16" t="s">
        <v>308</v>
      </c>
      <c r="I40" s="16" t="s">
        <v>467</v>
      </c>
      <c r="J40" s="15" t="s">
        <v>324</v>
      </c>
      <c r="K40" s="10" t="s">
        <v>126</v>
      </c>
      <c r="L40" s="41">
        <v>4.0000000000000001E-3</v>
      </c>
      <c r="M40" s="16">
        <v>2</v>
      </c>
      <c r="N40" s="16">
        <v>2</v>
      </c>
      <c r="O40" s="16">
        <v>4.8</v>
      </c>
      <c r="P40" s="16">
        <v>3.8</v>
      </c>
      <c r="Q40" s="19">
        <f t="shared" si="0"/>
        <v>8.6</v>
      </c>
      <c r="R40" s="20">
        <f t="shared" si="12"/>
        <v>0.44186046511627908</v>
      </c>
      <c r="S40" s="28">
        <v>0.5</v>
      </c>
      <c r="T40" s="12">
        <v>22</v>
      </c>
      <c r="U40" s="26">
        <f t="shared" si="13"/>
        <v>327.27272727272725</v>
      </c>
      <c r="V40" s="24" t="s">
        <v>458</v>
      </c>
      <c r="W40" s="24" t="s">
        <v>458</v>
      </c>
      <c r="X40" s="24" t="s">
        <v>458</v>
      </c>
      <c r="Y40" s="24" t="s">
        <v>458</v>
      </c>
      <c r="Z40" s="24" t="s">
        <v>458</v>
      </c>
      <c r="AA40" s="24" t="s">
        <v>458</v>
      </c>
      <c r="AB40" s="25" t="s">
        <v>458</v>
      </c>
      <c r="AC40" s="12"/>
      <c r="AD40" s="12"/>
      <c r="AE40" s="12"/>
      <c r="AF40" s="12"/>
      <c r="AG40" s="12"/>
      <c r="AH40" s="12"/>
      <c r="AI40" s="12"/>
      <c r="AJ40" s="12"/>
      <c r="AK40" s="46" t="s">
        <v>458</v>
      </c>
      <c r="AL40" s="46" t="s">
        <v>458</v>
      </c>
      <c r="AM40" s="46" t="s">
        <v>458</v>
      </c>
      <c r="AN40" s="46" t="s">
        <v>458</v>
      </c>
      <c r="AO40" s="46" t="s">
        <v>458</v>
      </c>
      <c r="AP40" s="12"/>
      <c r="AQ40" s="75">
        <v>41698</v>
      </c>
    </row>
    <row r="41" spans="1:43" x14ac:dyDescent="0.2">
      <c r="A41" s="9" t="s">
        <v>140</v>
      </c>
      <c r="B41" s="9" t="s">
        <v>238</v>
      </c>
      <c r="C41" s="32" t="s">
        <v>55</v>
      </c>
      <c r="D41" s="39" t="s">
        <v>92</v>
      </c>
      <c r="E41" s="33" t="s">
        <v>610</v>
      </c>
      <c r="F41" s="40" t="s">
        <v>668</v>
      </c>
      <c r="G41" s="30" t="s">
        <v>409</v>
      </c>
      <c r="H41" s="16" t="s">
        <v>308</v>
      </c>
      <c r="I41" s="16" t="s">
        <v>470</v>
      </c>
      <c r="J41" s="15" t="s">
        <v>322</v>
      </c>
      <c r="K41" s="10" t="s">
        <v>124</v>
      </c>
      <c r="L41" s="41">
        <v>1.1999999999999999E-3</v>
      </c>
      <c r="M41" s="16">
        <v>2</v>
      </c>
      <c r="N41" s="16">
        <v>2</v>
      </c>
      <c r="O41" s="16">
        <v>4.8</v>
      </c>
      <c r="P41" s="16">
        <v>3.8</v>
      </c>
      <c r="Q41" s="19">
        <f t="shared" si="0"/>
        <v>8.6</v>
      </c>
      <c r="R41" s="20">
        <f t="shared" si="12"/>
        <v>0.44186046511627908</v>
      </c>
      <c r="S41" s="28">
        <v>0.5</v>
      </c>
      <c r="T41" s="12">
        <v>22</v>
      </c>
      <c r="U41" s="26">
        <f t="shared" si="13"/>
        <v>327.27272727272725</v>
      </c>
      <c r="V41" s="24" t="s">
        <v>458</v>
      </c>
      <c r="W41" s="24" t="s">
        <v>458</v>
      </c>
      <c r="X41" s="24" t="s">
        <v>458</v>
      </c>
      <c r="Y41" s="24" t="s">
        <v>458</v>
      </c>
      <c r="Z41" s="24" t="s">
        <v>458</v>
      </c>
      <c r="AA41" s="24" t="s">
        <v>458</v>
      </c>
      <c r="AB41" s="25" t="s">
        <v>458</v>
      </c>
      <c r="AC41" s="12"/>
      <c r="AD41" s="12"/>
      <c r="AE41" s="12"/>
      <c r="AF41" s="12"/>
      <c r="AG41" s="12"/>
      <c r="AH41" s="12"/>
      <c r="AI41" s="12"/>
      <c r="AJ41" s="12"/>
      <c r="AK41" s="46" t="s">
        <v>458</v>
      </c>
      <c r="AL41" s="46" t="s">
        <v>458</v>
      </c>
      <c r="AM41" s="46" t="s">
        <v>458</v>
      </c>
      <c r="AN41" s="46" t="s">
        <v>458</v>
      </c>
      <c r="AO41" s="46" t="s">
        <v>458</v>
      </c>
      <c r="AP41" s="12"/>
      <c r="AQ41" s="75">
        <v>41698</v>
      </c>
    </row>
    <row r="42" spans="1:43" x14ac:dyDescent="0.2">
      <c r="A42" s="9" t="s">
        <v>140</v>
      </c>
      <c r="B42" s="9" t="s">
        <v>239</v>
      </c>
      <c r="C42" s="32" t="s">
        <v>56</v>
      </c>
      <c r="D42" s="39" t="s">
        <v>94</v>
      </c>
      <c r="E42" s="33" t="s">
        <v>610</v>
      </c>
      <c r="F42" s="40" t="s">
        <v>668</v>
      </c>
      <c r="G42" s="30" t="s">
        <v>409</v>
      </c>
      <c r="H42" s="16" t="s">
        <v>308</v>
      </c>
      <c r="I42" s="16" t="s">
        <v>471</v>
      </c>
      <c r="J42" s="15" t="s">
        <v>323</v>
      </c>
      <c r="K42" s="10" t="s">
        <v>125</v>
      </c>
      <c r="L42" s="41">
        <v>1E-3</v>
      </c>
      <c r="M42" s="16">
        <v>2</v>
      </c>
      <c r="N42" s="16">
        <v>2</v>
      </c>
      <c r="O42" s="16">
        <v>4.8</v>
      </c>
      <c r="P42" s="16">
        <v>3.8</v>
      </c>
      <c r="Q42" s="19">
        <f t="shared" si="0"/>
        <v>8.6</v>
      </c>
      <c r="R42" s="20">
        <f t="shared" si="12"/>
        <v>0.44186046511627908</v>
      </c>
      <c r="S42" s="28">
        <v>0.5</v>
      </c>
      <c r="T42" s="12">
        <v>22</v>
      </c>
      <c r="U42" s="26">
        <f t="shared" si="13"/>
        <v>327.27272727272725</v>
      </c>
      <c r="V42" s="24" t="s">
        <v>458</v>
      </c>
      <c r="W42" s="24" t="s">
        <v>458</v>
      </c>
      <c r="X42" s="24" t="s">
        <v>458</v>
      </c>
      <c r="Y42" s="24" t="s">
        <v>458</v>
      </c>
      <c r="Z42" s="24" t="s">
        <v>458</v>
      </c>
      <c r="AA42" s="24" t="s">
        <v>458</v>
      </c>
      <c r="AB42" s="25" t="s">
        <v>458</v>
      </c>
      <c r="AC42" s="12"/>
      <c r="AD42" s="12"/>
      <c r="AE42" s="12"/>
      <c r="AF42" s="12"/>
      <c r="AG42" s="12"/>
      <c r="AH42" s="12"/>
      <c r="AI42" s="12"/>
      <c r="AJ42" s="12"/>
      <c r="AK42" s="46" t="s">
        <v>458</v>
      </c>
      <c r="AL42" s="46" t="s">
        <v>458</v>
      </c>
      <c r="AM42" s="46" t="s">
        <v>458</v>
      </c>
      <c r="AN42" s="46" t="s">
        <v>458</v>
      </c>
      <c r="AO42" s="46" t="s">
        <v>458</v>
      </c>
      <c r="AP42" s="12"/>
      <c r="AQ42" s="75">
        <v>41698</v>
      </c>
    </row>
    <row r="43" spans="1:43" x14ac:dyDescent="0.2">
      <c r="A43" s="9" t="s">
        <v>816</v>
      </c>
      <c r="B43" s="9" t="s">
        <v>240</v>
      </c>
      <c r="C43" s="32" t="s">
        <v>58</v>
      </c>
      <c r="D43" s="39" t="s">
        <v>93</v>
      </c>
      <c r="E43" s="33" t="s">
        <v>610</v>
      </c>
      <c r="F43" s="40" t="s">
        <v>668</v>
      </c>
      <c r="G43" s="30" t="s">
        <v>409</v>
      </c>
      <c r="H43" s="16" t="s">
        <v>308</v>
      </c>
      <c r="I43" s="16" t="s">
        <v>472</v>
      </c>
      <c r="J43" s="15" t="s">
        <v>326</v>
      </c>
      <c r="K43" s="10" t="s">
        <v>127</v>
      </c>
      <c r="L43" s="41">
        <v>2E-3</v>
      </c>
      <c r="M43" s="16">
        <v>2</v>
      </c>
      <c r="N43" s="16">
        <v>2</v>
      </c>
      <c r="O43" s="16">
        <v>4.8</v>
      </c>
      <c r="P43" s="16">
        <v>3.8</v>
      </c>
      <c r="Q43" s="19">
        <f t="shared" si="0"/>
        <v>8.6</v>
      </c>
      <c r="R43" s="20">
        <f t="shared" si="12"/>
        <v>0.44186046511627908</v>
      </c>
      <c r="S43" s="28">
        <v>0.5</v>
      </c>
      <c r="T43" s="12">
        <v>22</v>
      </c>
      <c r="U43" s="26">
        <f t="shared" si="13"/>
        <v>327.27272727272725</v>
      </c>
      <c r="V43" s="24" t="s">
        <v>458</v>
      </c>
      <c r="W43" s="24" t="s">
        <v>458</v>
      </c>
      <c r="X43" s="24" t="s">
        <v>458</v>
      </c>
      <c r="Y43" s="24" t="s">
        <v>458</v>
      </c>
      <c r="Z43" s="24" t="s">
        <v>458</v>
      </c>
      <c r="AA43" s="24" t="s">
        <v>458</v>
      </c>
      <c r="AB43" s="25" t="s">
        <v>458</v>
      </c>
      <c r="AC43" s="12"/>
      <c r="AD43" s="12"/>
      <c r="AE43" s="12"/>
      <c r="AF43" s="12"/>
      <c r="AG43" s="12"/>
      <c r="AH43" s="12"/>
      <c r="AI43" s="12"/>
      <c r="AJ43" s="12"/>
      <c r="AK43" s="46" t="s">
        <v>458</v>
      </c>
      <c r="AL43" s="46" t="s">
        <v>458</v>
      </c>
      <c r="AM43" s="46" t="s">
        <v>458</v>
      </c>
      <c r="AN43" s="46" t="s">
        <v>458</v>
      </c>
      <c r="AO43" s="46" t="s">
        <v>458</v>
      </c>
      <c r="AP43" s="12"/>
      <c r="AQ43" s="75">
        <v>41698</v>
      </c>
    </row>
    <row r="44" spans="1:43" x14ac:dyDescent="0.2">
      <c r="A44" s="9" t="s">
        <v>816</v>
      </c>
      <c r="B44" s="9" t="s">
        <v>241</v>
      </c>
      <c r="C44" s="32" t="s">
        <v>59</v>
      </c>
      <c r="D44" s="39" t="s">
        <v>95</v>
      </c>
      <c r="E44" s="33" t="s">
        <v>610</v>
      </c>
      <c r="F44" s="40" t="s">
        <v>668</v>
      </c>
      <c r="G44" s="30" t="s">
        <v>409</v>
      </c>
      <c r="H44" s="16" t="s">
        <v>308</v>
      </c>
      <c r="I44" s="16" t="s">
        <v>467</v>
      </c>
      <c r="J44" s="15" t="s">
        <v>327</v>
      </c>
      <c r="K44" s="10" t="s">
        <v>128</v>
      </c>
      <c r="L44" s="41">
        <v>1.1999999999999999E-3</v>
      </c>
      <c r="M44" s="16">
        <v>2</v>
      </c>
      <c r="N44" s="16">
        <v>2</v>
      </c>
      <c r="O44" s="16">
        <v>4.8</v>
      </c>
      <c r="P44" s="16">
        <v>3.8</v>
      </c>
      <c r="Q44" s="19">
        <f t="shared" si="0"/>
        <v>8.6</v>
      </c>
      <c r="R44" s="20">
        <f t="shared" si="12"/>
        <v>0.44186046511627908</v>
      </c>
      <c r="S44" s="28">
        <v>0.5</v>
      </c>
      <c r="T44" s="12">
        <v>22</v>
      </c>
      <c r="U44" s="26">
        <f t="shared" si="13"/>
        <v>327.27272727272725</v>
      </c>
      <c r="V44" s="24" t="s">
        <v>458</v>
      </c>
      <c r="W44" s="24" t="s">
        <v>458</v>
      </c>
      <c r="X44" s="24" t="s">
        <v>458</v>
      </c>
      <c r="Y44" s="24" t="s">
        <v>458</v>
      </c>
      <c r="Z44" s="24" t="s">
        <v>458</v>
      </c>
      <c r="AA44" s="24" t="s">
        <v>458</v>
      </c>
      <c r="AB44" s="25" t="s">
        <v>458</v>
      </c>
      <c r="AC44" s="12"/>
      <c r="AD44" s="12"/>
      <c r="AE44" s="12"/>
      <c r="AF44" s="12"/>
      <c r="AG44" s="12"/>
      <c r="AH44" s="12"/>
      <c r="AI44" s="12"/>
      <c r="AJ44" s="12"/>
      <c r="AK44" s="46" t="s">
        <v>458</v>
      </c>
      <c r="AL44" s="46" t="s">
        <v>458</v>
      </c>
      <c r="AM44" s="46" t="s">
        <v>458</v>
      </c>
      <c r="AN44" s="46" t="s">
        <v>458</v>
      </c>
      <c r="AO44" s="46" t="s">
        <v>458</v>
      </c>
      <c r="AP44" s="12"/>
      <c r="AQ44" s="75">
        <v>41698</v>
      </c>
    </row>
    <row r="45" spans="1:43" x14ac:dyDescent="0.2">
      <c r="A45" s="9" t="s">
        <v>816</v>
      </c>
      <c r="B45" s="9" t="s">
        <v>242</v>
      </c>
      <c r="C45" s="32" t="s">
        <v>60</v>
      </c>
      <c r="D45" s="39" t="s">
        <v>96</v>
      </c>
      <c r="E45" s="33" t="s">
        <v>610</v>
      </c>
      <c r="F45" s="40" t="s">
        <v>668</v>
      </c>
      <c r="G45" s="30" t="s">
        <v>409</v>
      </c>
      <c r="H45" s="16" t="s">
        <v>308</v>
      </c>
      <c r="I45" s="16" t="s">
        <v>473</v>
      </c>
      <c r="J45" s="15" t="s">
        <v>328</v>
      </c>
      <c r="K45" s="10" t="s">
        <v>129</v>
      </c>
      <c r="L45" s="41">
        <v>1.2999999999999999E-3</v>
      </c>
      <c r="M45" s="16">
        <v>2</v>
      </c>
      <c r="N45" s="16">
        <v>2</v>
      </c>
      <c r="O45" s="16">
        <v>4.8</v>
      </c>
      <c r="P45" s="16">
        <v>3.8</v>
      </c>
      <c r="Q45" s="19">
        <f t="shared" si="0"/>
        <v>8.6</v>
      </c>
      <c r="R45" s="20">
        <f t="shared" si="12"/>
        <v>0.44186046511627908</v>
      </c>
      <c r="S45" s="28">
        <v>0.5</v>
      </c>
      <c r="T45" s="12">
        <v>22</v>
      </c>
      <c r="U45" s="26">
        <f t="shared" si="13"/>
        <v>327.27272727272725</v>
      </c>
      <c r="V45" s="24" t="s">
        <v>458</v>
      </c>
      <c r="W45" s="24" t="s">
        <v>458</v>
      </c>
      <c r="X45" s="24" t="s">
        <v>458</v>
      </c>
      <c r="Y45" s="24" t="s">
        <v>458</v>
      </c>
      <c r="Z45" s="24" t="s">
        <v>458</v>
      </c>
      <c r="AA45" s="24" t="s">
        <v>458</v>
      </c>
      <c r="AB45" s="25" t="s">
        <v>458</v>
      </c>
      <c r="AC45" s="12"/>
      <c r="AD45" s="12"/>
      <c r="AE45" s="12"/>
      <c r="AF45" s="12"/>
      <c r="AG45" s="12"/>
      <c r="AH45" s="12"/>
      <c r="AI45" s="12"/>
      <c r="AJ45" s="12"/>
      <c r="AK45" s="46" t="s">
        <v>458</v>
      </c>
      <c r="AL45" s="46" t="s">
        <v>458</v>
      </c>
      <c r="AM45" s="46" t="s">
        <v>458</v>
      </c>
      <c r="AN45" s="46" t="s">
        <v>458</v>
      </c>
      <c r="AO45" s="46" t="s">
        <v>458</v>
      </c>
      <c r="AP45" s="12"/>
      <c r="AQ45" s="75">
        <v>41698</v>
      </c>
    </row>
    <row r="46" spans="1:43" x14ac:dyDescent="0.2">
      <c r="A46" s="9" t="s">
        <v>816</v>
      </c>
      <c r="B46" s="9" t="s">
        <v>243</v>
      </c>
      <c r="C46" s="32" t="s">
        <v>61</v>
      </c>
      <c r="D46" s="39" t="s">
        <v>97</v>
      </c>
      <c r="E46" s="33" t="s">
        <v>610</v>
      </c>
      <c r="F46" s="40" t="s">
        <v>668</v>
      </c>
      <c r="G46" s="30" t="s">
        <v>409</v>
      </c>
      <c r="H46" s="16" t="s">
        <v>308</v>
      </c>
      <c r="I46" s="16" t="s">
        <v>466</v>
      </c>
      <c r="J46" s="15" t="s">
        <v>329</v>
      </c>
      <c r="K46" s="10" t="s">
        <v>130</v>
      </c>
      <c r="L46" s="41">
        <v>1.1999999999999999E-3</v>
      </c>
      <c r="M46" s="16">
        <v>2</v>
      </c>
      <c r="N46" s="16">
        <v>2</v>
      </c>
      <c r="O46" s="16">
        <v>4.8</v>
      </c>
      <c r="P46" s="16">
        <v>3.8</v>
      </c>
      <c r="Q46" s="19">
        <f t="shared" si="0"/>
        <v>8.6</v>
      </c>
      <c r="R46" s="20">
        <f t="shared" si="12"/>
        <v>0.44186046511627908</v>
      </c>
      <c r="S46" s="28">
        <v>0.5</v>
      </c>
      <c r="T46" s="12">
        <v>22</v>
      </c>
      <c r="U46" s="26">
        <f t="shared" si="13"/>
        <v>327.27272727272725</v>
      </c>
      <c r="V46" s="24" t="s">
        <v>458</v>
      </c>
      <c r="W46" s="24" t="s">
        <v>458</v>
      </c>
      <c r="X46" s="24" t="s">
        <v>458</v>
      </c>
      <c r="Y46" s="24" t="s">
        <v>458</v>
      </c>
      <c r="Z46" s="24" t="s">
        <v>458</v>
      </c>
      <c r="AA46" s="24" t="s">
        <v>458</v>
      </c>
      <c r="AB46" s="25" t="s">
        <v>458</v>
      </c>
      <c r="AC46" s="12"/>
      <c r="AD46" s="12"/>
      <c r="AE46" s="12"/>
      <c r="AF46" s="12"/>
      <c r="AG46" s="12"/>
      <c r="AH46" s="12"/>
      <c r="AI46" s="12"/>
      <c r="AJ46" s="12"/>
      <c r="AK46" s="46" t="s">
        <v>458</v>
      </c>
      <c r="AL46" s="46" t="s">
        <v>458</v>
      </c>
      <c r="AM46" s="46" t="s">
        <v>458</v>
      </c>
      <c r="AN46" s="46" t="s">
        <v>458</v>
      </c>
      <c r="AO46" s="46" t="s">
        <v>458</v>
      </c>
      <c r="AP46" s="12"/>
      <c r="AQ46" s="75">
        <v>41698</v>
      </c>
    </row>
    <row r="47" spans="1:43" x14ac:dyDescent="0.2">
      <c r="A47" s="9" t="s">
        <v>816</v>
      </c>
      <c r="B47" s="9" t="s">
        <v>244</v>
      </c>
      <c r="C47" s="32" t="s">
        <v>62</v>
      </c>
      <c r="D47" s="39" t="s">
        <v>98</v>
      </c>
      <c r="E47" s="33" t="s">
        <v>610</v>
      </c>
      <c r="F47" s="40" t="s">
        <v>668</v>
      </c>
      <c r="G47" s="30" t="s">
        <v>409</v>
      </c>
      <c r="H47" s="16" t="s">
        <v>308</v>
      </c>
      <c r="I47" s="16" t="s">
        <v>463</v>
      </c>
      <c r="J47" s="15" t="s">
        <v>330</v>
      </c>
      <c r="K47" s="10" t="s">
        <v>131</v>
      </c>
      <c r="L47" s="41">
        <v>2E-3</v>
      </c>
      <c r="M47" s="16">
        <v>2</v>
      </c>
      <c r="N47" s="16">
        <v>2</v>
      </c>
      <c r="O47" s="16">
        <v>4.8</v>
      </c>
      <c r="P47" s="16">
        <v>3.8</v>
      </c>
      <c r="Q47" s="19">
        <f t="shared" si="0"/>
        <v>8.6</v>
      </c>
      <c r="R47" s="20">
        <f t="shared" si="12"/>
        <v>0.44186046511627908</v>
      </c>
      <c r="S47" s="28">
        <v>0.5</v>
      </c>
      <c r="T47" s="12">
        <v>22</v>
      </c>
      <c r="U47" s="26">
        <f t="shared" si="13"/>
        <v>327.27272727272725</v>
      </c>
      <c r="V47" s="24" t="s">
        <v>458</v>
      </c>
      <c r="W47" s="24" t="s">
        <v>458</v>
      </c>
      <c r="X47" s="24" t="s">
        <v>458</v>
      </c>
      <c r="Y47" s="24" t="s">
        <v>458</v>
      </c>
      <c r="Z47" s="24" t="s">
        <v>458</v>
      </c>
      <c r="AA47" s="24" t="s">
        <v>458</v>
      </c>
      <c r="AB47" s="25" t="s">
        <v>458</v>
      </c>
      <c r="AC47" s="12"/>
      <c r="AD47" s="12"/>
      <c r="AE47" s="12"/>
      <c r="AF47" s="12"/>
      <c r="AG47" s="12"/>
      <c r="AH47" s="12"/>
      <c r="AI47" s="12"/>
      <c r="AJ47" s="12"/>
      <c r="AK47" s="46" t="s">
        <v>458</v>
      </c>
      <c r="AL47" s="46" t="s">
        <v>458</v>
      </c>
      <c r="AM47" s="46" t="s">
        <v>458</v>
      </c>
      <c r="AN47" s="46" t="s">
        <v>458</v>
      </c>
      <c r="AO47" s="46" t="s">
        <v>458</v>
      </c>
      <c r="AP47" s="12"/>
      <c r="AQ47" s="75">
        <v>41698</v>
      </c>
    </row>
    <row r="48" spans="1:43" x14ac:dyDescent="0.2">
      <c r="A48" s="9" t="s">
        <v>816</v>
      </c>
      <c r="B48" s="9" t="s">
        <v>245</v>
      </c>
      <c r="C48" s="32" t="s">
        <v>63</v>
      </c>
      <c r="D48" s="39" t="s">
        <v>99</v>
      </c>
      <c r="E48" s="33" t="s">
        <v>610</v>
      </c>
      <c r="F48" s="40" t="s">
        <v>668</v>
      </c>
      <c r="G48" s="30" t="s">
        <v>409</v>
      </c>
      <c r="H48" s="16" t="s">
        <v>308</v>
      </c>
      <c r="I48" s="16" t="s">
        <v>474</v>
      </c>
      <c r="J48" s="15" t="s">
        <v>331</v>
      </c>
      <c r="K48" s="10" t="s">
        <v>132</v>
      </c>
      <c r="L48" s="41">
        <v>2E-3</v>
      </c>
      <c r="M48" s="16">
        <v>2</v>
      </c>
      <c r="N48" s="16">
        <v>2</v>
      </c>
      <c r="O48" s="16">
        <v>4.8</v>
      </c>
      <c r="P48" s="16">
        <v>3.8</v>
      </c>
      <c r="Q48" s="19">
        <f t="shared" si="0"/>
        <v>8.6</v>
      </c>
      <c r="R48" s="20">
        <f t="shared" si="12"/>
        <v>0.44186046511627908</v>
      </c>
      <c r="S48" s="28">
        <v>0.5</v>
      </c>
      <c r="T48" s="12">
        <v>22</v>
      </c>
      <c r="U48" s="26">
        <f t="shared" si="13"/>
        <v>327.27272727272725</v>
      </c>
      <c r="V48" s="24" t="s">
        <v>458</v>
      </c>
      <c r="W48" s="24" t="s">
        <v>458</v>
      </c>
      <c r="X48" s="24" t="s">
        <v>458</v>
      </c>
      <c r="Y48" s="24" t="s">
        <v>458</v>
      </c>
      <c r="Z48" s="24" t="s">
        <v>458</v>
      </c>
      <c r="AA48" s="24" t="s">
        <v>458</v>
      </c>
      <c r="AB48" s="25" t="s">
        <v>458</v>
      </c>
      <c r="AC48" s="12"/>
      <c r="AD48" s="12"/>
      <c r="AE48" s="12"/>
      <c r="AF48" s="12"/>
      <c r="AG48" s="12"/>
      <c r="AH48" s="12"/>
      <c r="AI48" s="12"/>
      <c r="AJ48" s="12"/>
      <c r="AK48" s="46" t="s">
        <v>458</v>
      </c>
      <c r="AL48" s="46" t="s">
        <v>458</v>
      </c>
      <c r="AM48" s="46" t="s">
        <v>458</v>
      </c>
      <c r="AN48" s="46" t="s">
        <v>458</v>
      </c>
      <c r="AO48" s="46" t="s">
        <v>458</v>
      </c>
      <c r="AP48" s="12"/>
      <c r="AQ48" s="75">
        <v>41698</v>
      </c>
    </row>
    <row r="49" spans="1:43" ht="15" x14ac:dyDescent="0.2">
      <c r="A49" s="9" t="s">
        <v>65</v>
      </c>
      <c r="B49" s="9" t="s">
        <v>246</v>
      </c>
      <c r="C49" s="32" t="s">
        <v>64</v>
      </c>
      <c r="D49" s="39" t="s">
        <v>356</v>
      </c>
      <c r="E49" s="29" t="s">
        <v>530</v>
      </c>
      <c r="F49" s="48" t="s">
        <v>529</v>
      </c>
      <c r="G49" s="30" t="s">
        <v>789</v>
      </c>
      <c r="H49" s="15" t="s">
        <v>311</v>
      </c>
      <c r="I49" s="16" t="s">
        <v>479</v>
      </c>
      <c r="J49" s="15" t="s">
        <v>332</v>
      </c>
      <c r="K49" s="17" t="s">
        <v>790</v>
      </c>
      <c r="L49" s="41">
        <v>3.0000000000000001E-3</v>
      </c>
      <c r="M49" s="16">
        <v>4</v>
      </c>
      <c r="N49" s="16">
        <v>4</v>
      </c>
      <c r="O49" s="16">
        <v>44</v>
      </c>
      <c r="P49" s="16">
        <v>5.4</v>
      </c>
      <c r="Q49" s="19">
        <f t="shared" si="0"/>
        <v>49.4</v>
      </c>
      <c r="R49" s="20">
        <f t="shared" si="12"/>
        <v>0.10931174089068826</v>
      </c>
      <c r="S49" s="21">
        <v>0.15</v>
      </c>
      <c r="T49" s="16">
        <v>30</v>
      </c>
      <c r="U49" s="22">
        <f>(3600*N49)/T49</f>
        <v>480</v>
      </c>
      <c r="V49" s="16"/>
      <c r="W49" s="16"/>
      <c r="X49" s="16"/>
      <c r="Y49" s="16"/>
      <c r="Z49" s="24" t="s">
        <v>458</v>
      </c>
      <c r="AA49" s="24" t="s">
        <v>458</v>
      </c>
      <c r="AB49" s="24" t="s">
        <v>458</v>
      </c>
      <c r="AC49" s="25" t="s">
        <v>458</v>
      </c>
      <c r="AD49" s="25" t="s">
        <v>458</v>
      </c>
      <c r="AE49" s="24"/>
      <c r="AF49" s="16"/>
      <c r="AG49" s="16"/>
      <c r="AH49" s="16"/>
      <c r="AI49" s="16"/>
      <c r="AJ49" s="16"/>
      <c r="AK49" s="12"/>
      <c r="AL49" s="12"/>
      <c r="AM49" s="12"/>
      <c r="AN49" s="12"/>
      <c r="AO49" s="12"/>
      <c r="AP49" s="12"/>
      <c r="AQ49" s="75">
        <v>41698</v>
      </c>
    </row>
    <row r="50" spans="1:43" ht="15" x14ac:dyDescent="0.2">
      <c r="A50" s="9" t="s">
        <v>65</v>
      </c>
      <c r="B50" s="9" t="s">
        <v>357</v>
      </c>
      <c r="C50" s="32"/>
      <c r="D50" s="39" t="s">
        <v>358</v>
      </c>
      <c r="E50" s="29" t="s">
        <v>528</v>
      </c>
      <c r="F50" s="48" t="s">
        <v>527</v>
      </c>
      <c r="G50" s="30" t="s">
        <v>789</v>
      </c>
      <c r="H50" s="15" t="s">
        <v>311</v>
      </c>
      <c r="I50" s="16" t="s">
        <v>479</v>
      </c>
      <c r="J50" s="15" t="s">
        <v>332</v>
      </c>
      <c r="K50" s="17" t="s">
        <v>790</v>
      </c>
      <c r="L50" s="41">
        <v>3.0000000000000001E-3</v>
      </c>
      <c r="M50" s="16">
        <v>2</v>
      </c>
      <c r="N50" s="16">
        <v>2</v>
      </c>
      <c r="O50" s="16">
        <v>50</v>
      </c>
      <c r="P50" s="16">
        <v>4</v>
      </c>
      <c r="Q50" s="19">
        <f t="shared" si="0"/>
        <v>54</v>
      </c>
      <c r="R50" s="20">
        <f t="shared" si="12"/>
        <v>7.407407407407407E-2</v>
      </c>
      <c r="S50" s="21">
        <v>0.15</v>
      </c>
      <c r="T50" s="16">
        <v>32</v>
      </c>
      <c r="U50" s="22">
        <f t="shared" ref="U50:U77" si="14">(3600*N50)/T50</f>
        <v>225</v>
      </c>
      <c r="V50" s="16"/>
      <c r="W50" s="16"/>
      <c r="X50" s="16"/>
      <c r="Y50" s="16"/>
      <c r="Z50" s="24" t="s">
        <v>458</v>
      </c>
      <c r="AA50" s="24" t="s">
        <v>458</v>
      </c>
      <c r="AB50" s="24" t="s">
        <v>458</v>
      </c>
      <c r="AC50" s="24" t="s">
        <v>458</v>
      </c>
      <c r="AD50" s="24" t="s">
        <v>458</v>
      </c>
      <c r="AE50" s="24"/>
      <c r="AF50" s="16"/>
      <c r="AG50" s="16"/>
      <c r="AH50" s="16"/>
      <c r="AI50" s="16"/>
      <c r="AJ50" s="16"/>
      <c r="AK50" s="12"/>
      <c r="AL50" s="12"/>
      <c r="AM50" s="12"/>
      <c r="AN50" s="12"/>
      <c r="AO50" s="12"/>
      <c r="AP50" s="12"/>
      <c r="AQ50" s="75">
        <v>41698</v>
      </c>
    </row>
    <row r="51" spans="1:43" ht="15" x14ac:dyDescent="0.2">
      <c r="A51" s="9" t="s">
        <v>135</v>
      </c>
      <c r="B51" s="9" t="s">
        <v>247</v>
      </c>
      <c r="C51" s="32" t="s">
        <v>66</v>
      </c>
      <c r="D51" s="39" t="s">
        <v>110</v>
      </c>
      <c r="E51" s="29" t="s">
        <v>532</v>
      </c>
      <c r="F51" s="48" t="s">
        <v>531</v>
      </c>
      <c r="G51" s="30" t="s">
        <v>496</v>
      </c>
      <c r="H51" s="15" t="s">
        <v>300</v>
      </c>
      <c r="I51" s="16" t="s">
        <v>457</v>
      </c>
      <c r="J51" s="16" t="s">
        <v>319</v>
      </c>
      <c r="K51" s="17" t="s">
        <v>475</v>
      </c>
      <c r="L51" s="41">
        <v>1.2E-2</v>
      </c>
      <c r="M51" s="16">
        <v>2</v>
      </c>
      <c r="N51" s="16">
        <v>2</v>
      </c>
      <c r="O51" s="16">
        <v>6</v>
      </c>
      <c r="P51" s="16">
        <v>1.5</v>
      </c>
      <c r="Q51" s="19">
        <f t="shared" si="0"/>
        <v>7.5</v>
      </c>
      <c r="R51" s="20">
        <f t="shared" si="12"/>
        <v>0.2</v>
      </c>
      <c r="S51" s="21">
        <v>0.25</v>
      </c>
      <c r="T51" s="16">
        <v>20</v>
      </c>
      <c r="U51" s="22">
        <f t="shared" si="14"/>
        <v>360</v>
      </c>
      <c r="V51" s="24" t="s">
        <v>458</v>
      </c>
      <c r="W51" s="24" t="s">
        <v>458</v>
      </c>
      <c r="X51" s="24" t="s">
        <v>458</v>
      </c>
      <c r="Y51" s="25" t="s">
        <v>458</v>
      </c>
      <c r="Z51" s="24" t="s">
        <v>458</v>
      </c>
      <c r="AA51" s="24" t="s">
        <v>458</v>
      </c>
      <c r="AB51" s="24" t="s">
        <v>458</v>
      </c>
      <c r="AC51" s="24" t="s">
        <v>458</v>
      </c>
      <c r="AD51" s="24" t="s">
        <v>458</v>
      </c>
      <c r="AE51" s="24"/>
      <c r="AF51" s="16"/>
      <c r="AG51" s="16"/>
      <c r="AH51" s="16"/>
      <c r="AI51" s="16"/>
      <c r="AJ51" s="16"/>
      <c r="AK51" s="12"/>
      <c r="AL51" s="12"/>
      <c r="AM51" s="12"/>
      <c r="AN51" s="12"/>
      <c r="AO51" s="12"/>
      <c r="AP51" s="12"/>
      <c r="AQ51" s="75">
        <v>41698</v>
      </c>
    </row>
    <row r="52" spans="1:43" x14ac:dyDescent="0.2">
      <c r="A52" s="9" t="s">
        <v>135</v>
      </c>
      <c r="B52" s="9" t="s">
        <v>250</v>
      </c>
      <c r="C52" s="32" t="s">
        <v>68</v>
      </c>
      <c r="D52" s="39" t="s">
        <v>109</v>
      </c>
      <c r="E52" s="29" t="s">
        <v>598</v>
      </c>
      <c r="F52" s="33" t="s">
        <v>791</v>
      </c>
      <c r="G52" s="30" t="s">
        <v>116</v>
      </c>
      <c r="H52" s="15" t="s">
        <v>299</v>
      </c>
      <c r="I52" s="16" t="s">
        <v>457</v>
      </c>
      <c r="J52" s="16" t="s">
        <v>319</v>
      </c>
      <c r="K52" s="17" t="s">
        <v>475</v>
      </c>
      <c r="L52" s="50">
        <v>1.2E-2</v>
      </c>
      <c r="M52" s="16">
        <v>1</v>
      </c>
      <c r="N52" s="16">
        <v>1</v>
      </c>
      <c r="O52" s="16">
        <v>220</v>
      </c>
      <c r="P52" s="16">
        <v>0</v>
      </c>
      <c r="Q52" s="19">
        <f t="shared" si="0"/>
        <v>220</v>
      </c>
      <c r="R52" s="20">
        <f t="shared" si="12"/>
        <v>0</v>
      </c>
      <c r="S52" s="21">
        <v>0.2</v>
      </c>
      <c r="T52" s="12">
        <v>52</v>
      </c>
      <c r="U52" s="26">
        <f t="shared" si="14"/>
        <v>69.230769230769226</v>
      </c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25" t="s">
        <v>458</v>
      </c>
      <c r="AH52" s="25" t="s">
        <v>458</v>
      </c>
      <c r="AI52" s="25" t="s">
        <v>458</v>
      </c>
      <c r="AJ52" s="24" t="s">
        <v>458</v>
      </c>
      <c r="AK52" s="23"/>
      <c r="AL52" s="23"/>
      <c r="AM52" s="23"/>
      <c r="AN52" s="23"/>
      <c r="AO52" s="23"/>
      <c r="AP52" s="23"/>
      <c r="AQ52" s="75">
        <v>41698</v>
      </c>
    </row>
    <row r="53" spans="1:43" x14ac:dyDescent="0.2">
      <c r="A53" s="9" t="s">
        <v>135</v>
      </c>
      <c r="B53" s="9" t="s">
        <v>251</v>
      </c>
      <c r="C53" s="32" t="s">
        <v>73</v>
      </c>
      <c r="D53" s="39" t="s">
        <v>112</v>
      </c>
      <c r="E53" s="33" t="s">
        <v>611</v>
      </c>
      <c r="F53" s="33" t="s">
        <v>776</v>
      </c>
      <c r="G53" s="30" t="s">
        <v>496</v>
      </c>
      <c r="H53" s="15" t="s">
        <v>300</v>
      </c>
      <c r="I53" s="15" t="s">
        <v>457</v>
      </c>
      <c r="J53" s="15" t="s">
        <v>319</v>
      </c>
      <c r="K53" s="17" t="s">
        <v>475</v>
      </c>
      <c r="L53" s="41">
        <v>1.2E-2</v>
      </c>
      <c r="M53" s="16">
        <v>2</v>
      </c>
      <c r="N53" s="16">
        <v>2</v>
      </c>
      <c r="O53" s="12">
        <v>7.3</v>
      </c>
      <c r="P53" s="12">
        <v>3.2</v>
      </c>
      <c r="Q53" s="19">
        <f>O53+O54+P53</f>
        <v>18.5</v>
      </c>
      <c r="R53" s="20">
        <f t="shared" si="12"/>
        <v>0.17297297297297298</v>
      </c>
      <c r="S53" s="21">
        <v>0.25</v>
      </c>
      <c r="T53" s="12">
        <v>32</v>
      </c>
      <c r="U53" s="22">
        <f t="shared" si="14"/>
        <v>225</v>
      </c>
      <c r="V53" s="24" t="s">
        <v>458</v>
      </c>
      <c r="W53" s="24" t="s">
        <v>458</v>
      </c>
      <c r="X53" s="24" t="s">
        <v>458</v>
      </c>
      <c r="Y53" s="25" t="s">
        <v>458</v>
      </c>
      <c r="Z53" s="24" t="s">
        <v>458</v>
      </c>
      <c r="AA53" s="24" t="s">
        <v>458</v>
      </c>
      <c r="AB53" s="24" t="s">
        <v>458</v>
      </c>
      <c r="AC53" s="89" t="s">
        <v>458</v>
      </c>
      <c r="AD53" s="24" t="s">
        <v>458</v>
      </c>
      <c r="AE53" s="24" t="s">
        <v>458</v>
      </c>
      <c r="AF53" s="23"/>
      <c r="AG53" s="23"/>
      <c r="AH53" s="23"/>
      <c r="AI53" s="23"/>
      <c r="AJ53" s="23"/>
      <c r="AK53" s="46" t="s">
        <v>458</v>
      </c>
      <c r="AL53" s="46" t="s">
        <v>458</v>
      </c>
      <c r="AM53" s="46" t="s">
        <v>458</v>
      </c>
      <c r="AN53" s="46" t="s">
        <v>458</v>
      </c>
      <c r="AO53" s="46" t="s">
        <v>458</v>
      </c>
      <c r="AP53" s="23"/>
      <c r="AQ53" s="75">
        <v>41698</v>
      </c>
    </row>
    <row r="54" spans="1:43" x14ac:dyDescent="0.2">
      <c r="A54" s="9" t="s">
        <v>135</v>
      </c>
      <c r="B54" s="9" t="s">
        <v>252</v>
      </c>
      <c r="C54" s="32" t="s">
        <v>74</v>
      </c>
      <c r="D54" s="39" t="s">
        <v>113</v>
      </c>
      <c r="E54" s="33" t="s">
        <v>611</v>
      </c>
      <c r="F54" s="33" t="s">
        <v>776</v>
      </c>
      <c r="G54" s="30" t="s">
        <v>496</v>
      </c>
      <c r="H54" s="15" t="s">
        <v>300</v>
      </c>
      <c r="I54" s="15" t="s">
        <v>457</v>
      </c>
      <c r="J54" s="15" t="s">
        <v>319</v>
      </c>
      <c r="K54" s="17" t="s">
        <v>475</v>
      </c>
      <c r="L54" s="41">
        <v>1.2E-2</v>
      </c>
      <c r="M54" s="16">
        <v>2</v>
      </c>
      <c r="N54" s="16">
        <v>2</v>
      </c>
      <c r="O54" s="12">
        <v>8</v>
      </c>
      <c r="P54" s="12">
        <v>3.2</v>
      </c>
      <c r="Q54" s="19">
        <f>O53+O54+P54</f>
        <v>18.5</v>
      </c>
      <c r="R54" s="20">
        <f t="shared" si="12"/>
        <v>0.17297297297297298</v>
      </c>
      <c r="S54" s="21">
        <v>0.25</v>
      </c>
      <c r="T54" s="12">
        <v>32</v>
      </c>
      <c r="U54" s="22">
        <f t="shared" si="14"/>
        <v>225</v>
      </c>
      <c r="V54" s="24" t="s">
        <v>458</v>
      </c>
      <c r="W54" s="24" t="s">
        <v>458</v>
      </c>
      <c r="X54" s="24" t="s">
        <v>458</v>
      </c>
      <c r="Y54" s="25" t="s">
        <v>458</v>
      </c>
      <c r="Z54" s="24" t="s">
        <v>458</v>
      </c>
      <c r="AA54" s="24" t="s">
        <v>458</v>
      </c>
      <c r="AB54" s="24" t="s">
        <v>458</v>
      </c>
      <c r="AC54" s="90"/>
      <c r="AD54" s="24" t="s">
        <v>458</v>
      </c>
      <c r="AE54" s="24" t="s">
        <v>458</v>
      </c>
      <c r="AF54" s="12"/>
      <c r="AG54" s="12"/>
      <c r="AH54" s="12"/>
      <c r="AI54" s="12"/>
      <c r="AJ54" s="12"/>
      <c r="AK54" s="46" t="s">
        <v>458</v>
      </c>
      <c r="AL54" s="46" t="s">
        <v>458</v>
      </c>
      <c r="AM54" s="46" t="s">
        <v>458</v>
      </c>
      <c r="AN54" s="46" t="s">
        <v>458</v>
      </c>
      <c r="AO54" s="46" t="s">
        <v>458</v>
      </c>
      <c r="AP54" s="12"/>
      <c r="AQ54" s="75">
        <v>41698</v>
      </c>
    </row>
    <row r="55" spans="1:43" ht="25.5" x14ac:dyDescent="0.2">
      <c r="A55" s="9" t="s">
        <v>135</v>
      </c>
      <c r="B55" s="9" t="s">
        <v>253</v>
      </c>
      <c r="C55" s="32" t="s">
        <v>72</v>
      </c>
      <c r="D55" s="9" t="s">
        <v>451</v>
      </c>
      <c r="E55" s="29" t="s">
        <v>534</v>
      </c>
      <c r="F55" s="48" t="s">
        <v>533</v>
      </c>
      <c r="G55" s="30" t="s">
        <v>87</v>
      </c>
      <c r="H55" s="15" t="s">
        <v>310</v>
      </c>
      <c r="I55" s="16" t="s">
        <v>461</v>
      </c>
      <c r="J55" s="16" t="s">
        <v>460</v>
      </c>
      <c r="K55" s="9" t="s">
        <v>460</v>
      </c>
      <c r="L55" s="41" t="s">
        <v>460</v>
      </c>
      <c r="M55" s="16">
        <v>1</v>
      </c>
      <c r="N55" s="16">
        <v>1</v>
      </c>
      <c r="O55" s="16">
        <v>145</v>
      </c>
      <c r="P55" s="16">
        <v>7.2</v>
      </c>
      <c r="Q55" s="19">
        <f t="shared" si="0"/>
        <v>152.19999999999999</v>
      </c>
      <c r="R55" s="20">
        <f t="shared" si="12"/>
        <v>4.7306176084099871E-2</v>
      </c>
      <c r="S55" s="21">
        <v>0.2</v>
      </c>
      <c r="T55" s="16">
        <v>36</v>
      </c>
      <c r="U55" s="22">
        <f t="shared" si="14"/>
        <v>100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25" t="s">
        <v>458</v>
      </c>
      <c r="AG55" s="25" t="s">
        <v>458</v>
      </c>
      <c r="AH55" s="16"/>
      <c r="AI55" s="16"/>
      <c r="AJ55" s="16"/>
      <c r="AK55" s="12"/>
      <c r="AL55" s="12"/>
      <c r="AM55" s="12"/>
      <c r="AN55" s="12"/>
      <c r="AO55" s="12"/>
      <c r="AP55" s="12"/>
      <c r="AQ55" s="75">
        <v>41698</v>
      </c>
    </row>
    <row r="56" spans="1:43" ht="15" x14ac:dyDescent="0.2">
      <c r="A56" s="9" t="s">
        <v>134</v>
      </c>
      <c r="B56" s="9" t="s">
        <v>254</v>
      </c>
      <c r="C56" s="32" t="s">
        <v>82</v>
      </c>
      <c r="D56" s="39" t="s">
        <v>115</v>
      </c>
      <c r="E56" s="29" t="s">
        <v>538</v>
      </c>
      <c r="F56" s="48" t="s">
        <v>537</v>
      </c>
      <c r="G56" s="30" t="s">
        <v>85</v>
      </c>
      <c r="H56" s="15" t="s">
        <v>307</v>
      </c>
      <c r="I56" s="16" t="s">
        <v>457</v>
      </c>
      <c r="J56" s="16" t="s">
        <v>460</v>
      </c>
      <c r="K56" s="17" t="s">
        <v>460</v>
      </c>
      <c r="L56" s="41" t="s">
        <v>460</v>
      </c>
      <c r="M56" s="16">
        <v>2</v>
      </c>
      <c r="N56" s="16">
        <v>2</v>
      </c>
      <c r="O56" s="16">
        <v>6.8</v>
      </c>
      <c r="P56" s="16">
        <v>2.8</v>
      </c>
      <c r="Q56" s="19">
        <f t="shared" si="0"/>
        <v>9.6</v>
      </c>
      <c r="R56" s="20">
        <f t="shared" si="12"/>
        <v>0.29166666666666669</v>
      </c>
      <c r="S56" s="21">
        <v>0.5</v>
      </c>
      <c r="T56" s="16">
        <v>18</v>
      </c>
      <c r="U56" s="22">
        <f t="shared" si="14"/>
        <v>400</v>
      </c>
      <c r="V56" s="24" t="s">
        <v>458</v>
      </c>
      <c r="W56" s="24" t="s">
        <v>458</v>
      </c>
      <c r="X56" s="25" t="s">
        <v>458</v>
      </c>
      <c r="Y56" s="25" t="s">
        <v>458</v>
      </c>
      <c r="Z56" s="24" t="s">
        <v>458</v>
      </c>
      <c r="AA56" s="24" t="s">
        <v>458</v>
      </c>
      <c r="AB56" s="24" t="s">
        <v>458</v>
      </c>
      <c r="AC56" s="24" t="s">
        <v>458</v>
      </c>
      <c r="AD56" s="24" t="s">
        <v>458</v>
      </c>
      <c r="AE56" s="24" t="s">
        <v>458</v>
      </c>
      <c r="AF56" s="16"/>
      <c r="AG56" s="16"/>
      <c r="AH56" s="16"/>
      <c r="AI56" s="16"/>
      <c r="AJ56" s="16"/>
      <c r="AK56" s="46" t="s">
        <v>458</v>
      </c>
      <c r="AL56" s="46" t="s">
        <v>458</v>
      </c>
      <c r="AM56" s="46" t="s">
        <v>458</v>
      </c>
      <c r="AN56" s="46" t="s">
        <v>458</v>
      </c>
      <c r="AO56" s="46" t="s">
        <v>458</v>
      </c>
      <c r="AP56" s="12"/>
      <c r="AQ56" s="75">
        <v>41698</v>
      </c>
    </row>
    <row r="57" spans="1:43" ht="15" x14ac:dyDescent="0.2">
      <c r="A57" s="9" t="s">
        <v>134</v>
      </c>
      <c r="B57" s="9" t="s">
        <v>255</v>
      </c>
      <c r="C57" s="32" t="s">
        <v>83</v>
      </c>
      <c r="D57" s="39" t="s">
        <v>114</v>
      </c>
      <c r="E57" s="29" t="s">
        <v>536</v>
      </c>
      <c r="F57" s="51" t="s">
        <v>535</v>
      </c>
      <c r="G57" s="30" t="s">
        <v>85</v>
      </c>
      <c r="H57" s="15" t="s">
        <v>307</v>
      </c>
      <c r="I57" s="16" t="s">
        <v>457</v>
      </c>
      <c r="J57" s="16" t="s">
        <v>460</v>
      </c>
      <c r="K57" s="17" t="s">
        <v>460</v>
      </c>
      <c r="L57" s="41" t="s">
        <v>460</v>
      </c>
      <c r="M57" s="16">
        <v>1</v>
      </c>
      <c r="N57" s="16">
        <v>1</v>
      </c>
      <c r="O57" s="16">
        <v>242</v>
      </c>
      <c r="P57" s="16">
        <v>1</v>
      </c>
      <c r="Q57" s="19">
        <f t="shared" si="0"/>
        <v>243</v>
      </c>
      <c r="R57" s="20">
        <f t="shared" si="12"/>
        <v>4.11522633744856E-3</v>
      </c>
      <c r="S57" s="21">
        <v>0.2</v>
      </c>
      <c r="T57" s="16">
        <v>62</v>
      </c>
      <c r="U57" s="26">
        <f t="shared" si="14"/>
        <v>58.064516129032256</v>
      </c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4" t="s">
        <v>458</v>
      </c>
      <c r="AH57" s="16"/>
      <c r="AI57" s="24" t="s">
        <v>458</v>
      </c>
      <c r="AJ57" s="25" t="s">
        <v>458</v>
      </c>
      <c r="AK57" s="23"/>
      <c r="AL57" s="23"/>
      <c r="AM57" s="23"/>
      <c r="AN57" s="23"/>
      <c r="AO57" s="23"/>
      <c r="AP57" s="23"/>
      <c r="AQ57" s="75">
        <v>41698</v>
      </c>
    </row>
    <row r="58" spans="1:43" x14ac:dyDescent="0.2">
      <c r="A58" s="9" t="s">
        <v>137</v>
      </c>
      <c r="B58" s="9" t="s">
        <v>256</v>
      </c>
      <c r="C58" s="32" t="s">
        <v>75</v>
      </c>
      <c r="D58" s="39" t="s">
        <v>101</v>
      </c>
      <c r="E58" s="33" t="s">
        <v>612</v>
      </c>
      <c r="F58" s="40" t="s">
        <v>480</v>
      </c>
      <c r="G58" s="30" t="s">
        <v>86</v>
      </c>
      <c r="H58" s="15" t="s">
        <v>309</v>
      </c>
      <c r="I58" s="16" t="s">
        <v>457</v>
      </c>
      <c r="J58" s="12" t="s">
        <v>460</v>
      </c>
      <c r="K58" s="52" t="s">
        <v>460</v>
      </c>
      <c r="L58" s="50" t="s">
        <v>460</v>
      </c>
      <c r="M58" s="12">
        <v>2</v>
      </c>
      <c r="N58" s="16">
        <v>2</v>
      </c>
      <c r="O58" s="16">
        <v>76.400000000000006</v>
      </c>
      <c r="P58" s="16">
        <v>7.6</v>
      </c>
      <c r="Q58" s="19">
        <f t="shared" si="0"/>
        <v>84</v>
      </c>
      <c r="R58" s="20">
        <f t="shared" si="12"/>
        <v>9.0476190476190474E-2</v>
      </c>
      <c r="S58" s="21">
        <v>0.3</v>
      </c>
      <c r="T58" s="16">
        <v>38</v>
      </c>
      <c r="U58" s="26">
        <f t="shared" si="14"/>
        <v>189.47368421052633</v>
      </c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25" t="s">
        <v>458</v>
      </c>
      <c r="AG58" s="16"/>
      <c r="AH58" s="24" t="s">
        <v>458</v>
      </c>
      <c r="AI58" s="24" t="s">
        <v>458</v>
      </c>
      <c r="AJ58" s="24" t="s">
        <v>458</v>
      </c>
      <c r="AK58" s="23"/>
      <c r="AL58" s="23"/>
      <c r="AM58" s="23"/>
      <c r="AN58" s="23"/>
      <c r="AO58" s="23"/>
      <c r="AP58" s="23"/>
      <c r="AQ58" s="75">
        <v>41698</v>
      </c>
    </row>
    <row r="59" spans="1:43" x14ac:dyDescent="0.2">
      <c r="A59" s="9" t="s">
        <v>137</v>
      </c>
      <c r="B59" s="9" t="s">
        <v>257</v>
      </c>
      <c r="C59" s="32" t="s">
        <v>77</v>
      </c>
      <c r="D59" s="39" t="s">
        <v>76</v>
      </c>
      <c r="E59" s="33" t="s">
        <v>613</v>
      </c>
      <c r="F59" s="40" t="s">
        <v>481</v>
      </c>
      <c r="G59" s="30" t="s">
        <v>86</v>
      </c>
      <c r="H59" s="15" t="s">
        <v>309</v>
      </c>
      <c r="I59" s="16" t="s">
        <v>457</v>
      </c>
      <c r="J59" s="12" t="s">
        <v>460</v>
      </c>
      <c r="K59" s="52" t="s">
        <v>460</v>
      </c>
      <c r="L59" s="50" t="s">
        <v>460</v>
      </c>
      <c r="M59" s="12">
        <v>4</v>
      </c>
      <c r="N59" s="16">
        <v>4</v>
      </c>
      <c r="O59" s="16">
        <v>22</v>
      </c>
      <c r="P59" s="16">
        <v>5.4</v>
      </c>
      <c r="Q59" s="19">
        <f t="shared" si="0"/>
        <v>27.4</v>
      </c>
      <c r="R59" s="20">
        <f t="shared" si="12"/>
        <v>0.19708029197080296</v>
      </c>
      <c r="S59" s="21">
        <v>0.3</v>
      </c>
      <c r="T59" s="16">
        <v>27</v>
      </c>
      <c r="U59" s="26">
        <f t="shared" si="14"/>
        <v>533.33333333333337</v>
      </c>
      <c r="V59" s="24" t="s">
        <v>458</v>
      </c>
      <c r="W59" s="24" t="s">
        <v>458</v>
      </c>
      <c r="X59" s="24" t="s">
        <v>458</v>
      </c>
      <c r="Y59" s="24" t="s">
        <v>458</v>
      </c>
      <c r="Z59" s="24" t="s">
        <v>458</v>
      </c>
      <c r="AA59" s="24" t="s">
        <v>458</v>
      </c>
      <c r="AB59" s="24" t="s">
        <v>458</v>
      </c>
      <c r="AC59" s="24" t="s">
        <v>458</v>
      </c>
      <c r="AD59" s="24" t="s">
        <v>458</v>
      </c>
      <c r="AE59" s="24" t="s">
        <v>458</v>
      </c>
      <c r="AF59" s="16"/>
      <c r="AG59" s="16"/>
      <c r="AH59" s="16"/>
      <c r="AI59" s="16"/>
      <c r="AJ59" s="16"/>
      <c r="AK59" s="46" t="s">
        <v>458</v>
      </c>
      <c r="AL59" s="46" t="s">
        <v>458</v>
      </c>
      <c r="AM59" s="46" t="s">
        <v>458</v>
      </c>
      <c r="AN59" s="46" t="s">
        <v>458</v>
      </c>
      <c r="AO59" s="46" t="s">
        <v>458</v>
      </c>
      <c r="AP59" s="12"/>
      <c r="AQ59" s="75">
        <v>41698</v>
      </c>
    </row>
    <row r="60" spans="1:43" x14ac:dyDescent="0.2">
      <c r="A60" s="9" t="s">
        <v>137</v>
      </c>
      <c r="B60" s="9" t="s">
        <v>258</v>
      </c>
      <c r="C60" s="32" t="s">
        <v>69</v>
      </c>
      <c r="D60" s="39" t="s">
        <v>70</v>
      </c>
      <c r="E60" s="33" t="s">
        <v>614</v>
      </c>
      <c r="F60" s="40" t="s">
        <v>482</v>
      </c>
      <c r="G60" s="30" t="s">
        <v>121</v>
      </c>
      <c r="H60" s="15" t="s">
        <v>312</v>
      </c>
      <c r="I60" s="16" t="s">
        <v>457</v>
      </c>
      <c r="J60" s="12" t="s">
        <v>460</v>
      </c>
      <c r="K60" s="52" t="s">
        <v>460</v>
      </c>
      <c r="L60" s="50" t="s">
        <v>460</v>
      </c>
      <c r="M60" s="12">
        <v>4</v>
      </c>
      <c r="N60" s="16">
        <v>4</v>
      </c>
      <c r="O60" s="16">
        <v>61</v>
      </c>
      <c r="P60" s="16">
        <v>7</v>
      </c>
      <c r="Q60" s="19">
        <f t="shared" si="0"/>
        <v>68</v>
      </c>
      <c r="R60" s="20">
        <f t="shared" si="12"/>
        <v>0.10294117647058823</v>
      </c>
      <c r="S60" s="21">
        <v>0.3</v>
      </c>
      <c r="T60" s="16">
        <v>30</v>
      </c>
      <c r="U60" s="22">
        <f t="shared" si="14"/>
        <v>480</v>
      </c>
      <c r="V60" s="16"/>
      <c r="W60" s="16"/>
      <c r="X60" s="16"/>
      <c r="Y60" s="16"/>
      <c r="Z60" s="24" t="s">
        <v>458</v>
      </c>
      <c r="AA60" s="24" t="s">
        <v>458</v>
      </c>
      <c r="AB60" s="24" t="s">
        <v>458</v>
      </c>
      <c r="AC60" s="24" t="s">
        <v>458</v>
      </c>
      <c r="AD60" s="25" t="s">
        <v>458</v>
      </c>
      <c r="AE60" s="24" t="s">
        <v>458</v>
      </c>
      <c r="AF60" s="24" t="s">
        <v>458</v>
      </c>
      <c r="AG60" s="16"/>
      <c r="AH60" s="16"/>
      <c r="AI60" s="16"/>
      <c r="AJ60" s="16"/>
      <c r="AK60" s="12"/>
      <c r="AL60" s="12"/>
      <c r="AM60" s="12"/>
      <c r="AN60" s="12"/>
      <c r="AO60" s="12"/>
      <c r="AP60" s="12"/>
      <c r="AQ60" s="75">
        <v>41698</v>
      </c>
    </row>
    <row r="61" spans="1:43" x14ac:dyDescent="0.2">
      <c r="A61" s="9" t="s">
        <v>138</v>
      </c>
      <c r="B61" s="9" t="s">
        <v>259</v>
      </c>
      <c r="C61" s="32" t="s">
        <v>71</v>
      </c>
      <c r="D61" s="39" t="s">
        <v>146</v>
      </c>
      <c r="E61" s="33" t="s">
        <v>615</v>
      </c>
      <c r="F61" s="40" t="s">
        <v>483</v>
      </c>
      <c r="G61" s="30" t="s">
        <v>121</v>
      </c>
      <c r="H61" s="15" t="s">
        <v>312</v>
      </c>
      <c r="I61" s="16" t="s">
        <v>457</v>
      </c>
      <c r="J61" s="12" t="s">
        <v>460</v>
      </c>
      <c r="K61" s="52" t="s">
        <v>460</v>
      </c>
      <c r="L61" s="50" t="s">
        <v>460</v>
      </c>
      <c r="M61" s="12">
        <v>4</v>
      </c>
      <c r="N61" s="16">
        <v>4</v>
      </c>
      <c r="O61" s="26">
        <v>99.5</v>
      </c>
      <c r="P61" s="16">
        <v>7.8</v>
      </c>
      <c r="Q61" s="19">
        <f t="shared" si="0"/>
        <v>107.3</v>
      </c>
      <c r="R61" s="20">
        <f t="shared" si="12"/>
        <v>7.2693383038210629E-2</v>
      </c>
      <c r="S61" s="21">
        <v>0.3</v>
      </c>
      <c r="T61" s="16">
        <v>30</v>
      </c>
      <c r="U61" s="22">
        <f t="shared" si="14"/>
        <v>480</v>
      </c>
      <c r="V61" s="16"/>
      <c r="W61" s="16"/>
      <c r="X61" s="16"/>
      <c r="Y61" s="16"/>
      <c r="Z61" s="24" t="s">
        <v>458</v>
      </c>
      <c r="AA61" s="24" t="s">
        <v>458</v>
      </c>
      <c r="AB61" s="24" t="s">
        <v>458</v>
      </c>
      <c r="AC61" s="23"/>
      <c r="AD61" s="23"/>
      <c r="AE61" s="24" t="s">
        <v>458</v>
      </c>
      <c r="AF61" s="25" t="s">
        <v>458</v>
      </c>
      <c r="AG61" s="16"/>
      <c r="AH61" s="16"/>
      <c r="AI61" s="16"/>
      <c r="AJ61" s="16"/>
      <c r="AK61" s="12"/>
      <c r="AL61" s="12"/>
      <c r="AM61" s="12"/>
      <c r="AN61" s="12"/>
      <c r="AO61" s="12"/>
      <c r="AP61" s="12"/>
      <c r="AQ61" s="75">
        <v>41698</v>
      </c>
    </row>
    <row r="62" spans="1:43" x14ac:dyDescent="0.2">
      <c r="A62" s="9" t="s">
        <v>138</v>
      </c>
      <c r="B62" s="9" t="s">
        <v>260</v>
      </c>
      <c r="C62" s="32" t="s">
        <v>78</v>
      </c>
      <c r="D62" s="39" t="s">
        <v>102</v>
      </c>
      <c r="E62" s="33" t="s">
        <v>616</v>
      </c>
      <c r="F62" s="40" t="s">
        <v>484</v>
      </c>
      <c r="G62" s="30" t="s">
        <v>86</v>
      </c>
      <c r="H62" s="34" t="s">
        <v>309</v>
      </c>
      <c r="I62" s="16" t="s">
        <v>457</v>
      </c>
      <c r="J62" s="12" t="s">
        <v>460</v>
      </c>
      <c r="K62" s="52" t="s">
        <v>460</v>
      </c>
      <c r="L62" s="50" t="s">
        <v>460</v>
      </c>
      <c r="M62" s="12">
        <v>2</v>
      </c>
      <c r="N62" s="16">
        <v>2</v>
      </c>
      <c r="O62" s="16">
        <v>120</v>
      </c>
      <c r="P62" s="16">
        <v>10.5</v>
      </c>
      <c r="Q62" s="19">
        <f t="shared" si="0"/>
        <v>130.5</v>
      </c>
      <c r="R62" s="20">
        <f t="shared" si="12"/>
        <v>8.0459770114942528E-2</v>
      </c>
      <c r="S62" s="21">
        <v>0.3</v>
      </c>
      <c r="T62" s="16">
        <v>35</v>
      </c>
      <c r="U62" s="26">
        <f t="shared" si="14"/>
        <v>205.71428571428572</v>
      </c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68"/>
      <c r="AI62" s="24" t="s">
        <v>458</v>
      </c>
      <c r="AJ62" s="16"/>
      <c r="AK62" s="12"/>
      <c r="AL62" s="12"/>
      <c r="AM62" s="12"/>
      <c r="AN62" s="12"/>
      <c r="AO62" s="12"/>
      <c r="AP62" s="12"/>
      <c r="AQ62" s="75">
        <v>41698</v>
      </c>
    </row>
    <row r="63" spans="1:43" x14ac:dyDescent="0.2">
      <c r="A63" s="9" t="s">
        <v>138</v>
      </c>
      <c r="B63" s="9" t="s">
        <v>261</v>
      </c>
      <c r="C63" s="32" t="s">
        <v>81</v>
      </c>
      <c r="D63" s="39" t="s">
        <v>80</v>
      </c>
      <c r="E63" s="33" t="s">
        <v>617</v>
      </c>
      <c r="F63" s="40" t="s">
        <v>485</v>
      </c>
      <c r="G63" s="30" t="s">
        <v>86</v>
      </c>
      <c r="H63" s="15" t="s">
        <v>309</v>
      </c>
      <c r="I63" s="16" t="s">
        <v>457</v>
      </c>
      <c r="J63" s="12" t="s">
        <v>460</v>
      </c>
      <c r="K63" s="52" t="s">
        <v>460</v>
      </c>
      <c r="L63" s="50" t="s">
        <v>460</v>
      </c>
      <c r="M63" s="12">
        <v>4</v>
      </c>
      <c r="N63" s="16">
        <v>4</v>
      </c>
      <c r="O63" s="16">
        <v>31.8</v>
      </c>
      <c r="P63" s="16">
        <v>6.8</v>
      </c>
      <c r="Q63" s="19">
        <f t="shared" si="0"/>
        <v>38.6</v>
      </c>
      <c r="R63" s="20">
        <f t="shared" si="12"/>
        <v>0.17616580310880828</v>
      </c>
      <c r="S63" s="21">
        <v>0.3</v>
      </c>
      <c r="T63" s="16">
        <v>27</v>
      </c>
      <c r="U63" s="26">
        <f t="shared" si="14"/>
        <v>533.33333333333337</v>
      </c>
      <c r="V63" s="24" t="s">
        <v>458</v>
      </c>
      <c r="W63" s="24" t="s">
        <v>458</v>
      </c>
      <c r="X63" s="24" t="s">
        <v>458</v>
      </c>
      <c r="Y63" s="24" t="s">
        <v>458</v>
      </c>
      <c r="Z63" s="24" t="s">
        <v>458</v>
      </c>
      <c r="AA63" s="24" t="s">
        <v>458</v>
      </c>
      <c r="AB63" s="24" t="s">
        <v>458</v>
      </c>
      <c r="AC63" s="25" t="s">
        <v>458</v>
      </c>
      <c r="AD63" s="25" t="s">
        <v>458</v>
      </c>
      <c r="AE63" s="24" t="s">
        <v>458</v>
      </c>
      <c r="AF63" s="16"/>
      <c r="AG63" s="16"/>
      <c r="AH63" s="16"/>
      <c r="AI63" s="16"/>
      <c r="AJ63" s="16"/>
      <c r="AK63" s="46" t="s">
        <v>458</v>
      </c>
      <c r="AL63" s="46" t="s">
        <v>458</v>
      </c>
      <c r="AM63" s="46" t="s">
        <v>458</v>
      </c>
      <c r="AN63" s="46" t="s">
        <v>458</v>
      </c>
      <c r="AO63" s="46" t="s">
        <v>458</v>
      </c>
      <c r="AP63" s="12"/>
      <c r="AQ63" s="75">
        <v>41698</v>
      </c>
    </row>
    <row r="64" spans="1:43" x14ac:dyDescent="0.2">
      <c r="A64" s="9" t="s">
        <v>143</v>
      </c>
      <c r="B64" s="9" t="s">
        <v>657</v>
      </c>
      <c r="C64" s="32" t="s">
        <v>156</v>
      </c>
      <c r="D64" s="39" t="s">
        <v>658</v>
      </c>
      <c r="E64" s="33" t="s">
        <v>618</v>
      </c>
      <c r="F64" s="40" t="s">
        <v>486</v>
      </c>
      <c r="G64" s="30" t="s">
        <v>133</v>
      </c>
      <c r="H64" s="12" t="s">
        <v>338</v>
      </c>
      <c r="I64" s="16" t="s">
        <v>463</v>
      </c>
      <c r="J64" s="16" t="s">
        <v>460</v>
      </c>
      <c r="K64" s="17" t="s">
        <v>460</v>
      </c>
      <c r="L64" s="41" t="s">
        <v>460</v>
      </c>
      <c r="M64" s="16">
        <v>1</v>
      </c>
      <c r="N64" s="16">
        <v>1</v>
      </c>
      <c r="O64" s="16">
        <v>172</v>
      </c>
      <c r="P64" s="16">
        <v>1</v>
      </c>
      <c r="Q64" s="19">
        <f t="shared" si="0"/>
        <v>173</v>
      </c>
      <c r="R64" s="20">
        <f t="shared" si="12"/>
        <v>5.7803468208092483E-3</v>
      </c>
      <c r="S64" s="28">
        <v>0.1</v>
      </c>
      <c r="T64" s="16">
        <v>46</v>
      </c>
      <c r="U64" s="26">
        <f t="shared" si="14"/>
        <v>78.260869565217391</v>
      </c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24" t="s">
        <v>458</v>
      </c>
      <c r="AG64" s="25" t="s">
        <v>458</v>
      </c>
      <c r="AH64" s="25" t="s">
        <v>458</v>
      </c>
      <c r="AI64" s="25" t="s">
        <v>458</v>
      </c>
      <c r="AJ64" s="24" t="s">
        <v>458</v>
      </c>
      <c r="AK64" s="23"/>
      <c r="AL64" s="23"/>
      <c r="AM64" s="23"/>
      <c r="AN64" s="23"/>
      <c r="AO64" s="23"/>
      <c r="AP64" s="23"/>
      <c r="AQ64" s="75">
        <v>41698</v>
      </c>
    </row>
    <row r="65" spans="1:43" x14ac:dyDescent="0.2">
      <c r="A65" s="9" t="s">
        <v>143</v>
      </c>
      <c r="B65" s="9" t="s">
        <v>263</v>
      </c>
      <c r="C65" s="32" t="s">
        <v>148</v>
      </c>
      <c r="D65" s="39" t="s">
        <v>141</v>
      </c>
      <c r="E65" s="53" t="s">
        <v>619</v>
      </c>
      <c r="F65" s="40" t="s">
        <v>487</v>
      </c>
      <c r="G65" s="30" t="s">
        <v>116</v>
      </c>
      <c r="H65" s="15" t="s">
        <v>299</v>
      </c>
      <c r="I65" s="16" t="s">
        <v>457</v>
      </c>
      <c r="J65" s="16" t="s">
        <v>319</v>
      </c>
      <c r="K65" s="17" t="s">
        <v>475</v>
      </c>
      <c r="L65" s="50">
        <v>1.2E-2</v>
      </c>
      <c r="M65" s="16">
        <v>1</v>
      </c>
      <c r="N65" s="16">
        <v>1</v>
      </c>
      <c r="O65" s="16">
        <v>200</v>
      </c>
      <c r="P65" s="16">
        <v>2</v>
      </c>
      <c r="Q65" s="19">
        <f t="shared" ref="Q65:Q120" si="15">(O65+P65)</f>
        <v>202</v>
      </c>
      <c r="R65" s="20">
        <f t="shared" si="12"/>
        <v>9.9009900990099011E-3</v>
      </c>
      <c r="S65" s="21">
        <v>0.2</v>
      </c>
      <c r="T65" s="12">
        <v>70</v>
      </c>
      <c r="U65" s="26">
        <f t="shared" si="14"/>
        <v>51.428571428571431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24" t="s">
        <v>458</v>
      </c>
      <c r="AG65" s="16"/>
      <c r="AH65" s="25" t="s">
        <v>458</v>
      </c>
      <c r="AI65" s="25" t="s">
        <v>458</v>
      </c>
      <c r="AJ65" s="24" t="s">
        <v>458</v>
      </c>
      <c r="AK65" s="23"/>
      <c r="AL65" s="23"/>
      <c r="AM65" s="23"/>
      <c r="AN65" s="23"/>
      <c r="AO65" s="23"/>
      <c r="AP65" s="23"/>
      <c r="AQ65" s="75">
        <v>41698</v>
      </c>
    </row>
    <row r="66" spans="1:43" ht="15" x14ac:dyDescent="0.2">
      <c r="A66" s="9" t="s">
        <v>143</v>
      </c>
      <c r="B66" s="9" t="s">
        <v>264</v>
      </c>
      <c r="C66" s="32" t="s">
        <v>149</v>
      </c>
      <c r="D66" s="39" t="s">
        <v>145</v>
      </c>
      <c r="E66" s="29" t="s">
        <v>540</v>
      </c>
      <c r="F66" s="48" t="s">
        <v>539</v>
      </c>
      <c r="G66" s="30" t="s">
        <v>488</v>
      </c>
      <c r="H66" s="16" t="s">
        <v>306</v>
      </c>
      <c r="I66" s="16" t="s">
        <v>457</v>
      </c>
      <c r="J66" s="16" t="s">
        <v>319</v>
      </c>
      <c r="K66" s="17" t="s">
        <v>475</v>
      </c>
      <c r="L66" s="41">
        <v>1.2E-2</v>
      </c>
      <c r="M66" s="16">
        <v>2</v>
      </c>
      <c r="N66" s="16">
        <v>2</v>
      </c>
      <c r="O66" s="16">
        <v>14.5</v>
      </c>
      <c r="P66" s="16">
        <v>4</v>
      </c>
      <c r="Q66" s="19">
        <f t="shared" si="15"/>
        <v>18.5</v>
      </c>
      <c r="R66" s="20">
        <f t="shared" si="12"/>
        <v>0.21621621621621623</v>
      </c>
      <c r="S66" s="21">
        <v>0.3</v>
      </c>
      <c r="T66" s="16">
        <v>41</v>
      </c>
      <c r="U66" s="26">
        <f>(3600*N66)/T66</f>
        <v>175.60975609756099</v>
      </c>
      <c r="V66" s="24" t="s">
        <v>458</v>
      </c>
      <c r="W66" s="16"/>
      <c r="X66" s="16"/>
      <c r="Y66" s="16"/>
      <c r="Z66" s="16"/>
      <c r="AA66" s="16"/>
      <c r="AB66" s="16"/>
      <c r="AC66" s="16"/>
      <c r="AD66" s="16"/>
      <c r="AE66" s="16"/>
      <c r="AF66" s="25" t="s">
        <v>458</v>
      </c>
      <c r="AG66" s="16"/>
      <c r="AH66" s="16"/>
      <c r="AI66" s="16"/>
      <c r="AJ66" s="16"/>
      <c r="AK66" s="12"/>
      <c r="AL66" s="12"/>
      <c r="AM66" s="12"/>
      <c r="AN66" s="12"/>
      <c r="AO66" s="12"/>
      <c r="AP66" s="12"/>
      <c r="AQ66" s="75">
        <v>41698</v>
      </c>
    </row>
    <row r="67" spans="1:43" x14ac:dyDescent="0.2">
      <c r="A67" s="9" t="s">
        <v>143</v>
      </c>
      <c r="B67" s="9" t="s">
        <v>265</v>
      </c>
      <c r="C67" s="32" t="s">
        <v>187</v>
      </c>
      <c r="D67" s="39" t="s">
        <v>189</v>
      </c>
      <c r="E67" s="33" t="s">
        <v>620</v>
      </c>
      <c r="F67" s="33" t="s">
        <v>489</v>
      </c>
      <c r="G67" s="30" t="s">
        <v>496</v>
      </c>
      <c r="H67" s="15" t="s">
        <v>300</v>
      </c>
      <c r="I67" s="16" t="s">
        <v>457</v>
      </c>
      <c r="J67" s="16" t="s">
        <v>319</v>
      </c>
      <c r="K67" s="17" t="s">
        <v>475</v>
      </c>
      <c r="L67" s="41">
        <v>1.2E-2</v>
      </c>
      <c r="M67" s="16">
        <v>2</v>
      </c>
      <c r="N67" s="16">
        <v>2</v>
      </c>
      <c r="O67" s="12">
        <v>2.4</v>
      </c>
      <c r="P67" s="12">
        <v>3.6</v>
      </c>
      <c r="Q67" s="19">
        <f t="shared" si="15"/>
        <v>6</v>
      </c>
      <c r="R67" s="20">
        <f t="shared" si="12"/>
        <v>0.6</v>
      </c>
      <c r="S67" s="21">
        <v>0.5</v>
      </c>
      <c r="T67" s="16">
        <v>23</v>
      </c>
      <c r="U67" s="26">
        <f t="shared" si="14"/>
        <v>313.04347826086956</v>
      </c>
      <c r="V67" s="24" t="s">
        <v>458</v>
      </c>
      <c r="W67" s="24" t="s">
        <v>458</v>
      </c>
      <c r="X67" s="24" t="s">
        <v>458</v>
      </c>
      <c r="Y67" s="24" t="s">
        <v>458</v>
      </c>
      <c r="Z67" s="24" t="s">
        <v>458</v>
      </c>
      <c r="AA67" s="24" t="s">
        <v>458</v>
      </c>
      <c r="AB67" s="24" t="s">
        <v>458</v>
      </c>
      <c r="AC67" s="24" t="s">
        <v>458</v>
      </c>
      <c r="AD67" s="24" t="s">
        <v>458</v>
      </c>
      <c r="AE67" s="24" t="s">
        <v>458</v>
      </c>
      <c r="AF67" s="16"/>
      <c r="AG67" s="16"/>
      <c r="AH67" s="16"/>
      <c r="AI67" s="16"/>
      <c r="AJ67" s="16"/>
      <c r="AK67" s="46" t="s">
        <v>458</v>
      </c>
      <c r="AL67" s="46" t="s">
        <v>458</v>
      </c>
      <c r="AM67" s="46" t="s">
        <v>458</v>
      </c>
      <c r="AN67" s="46" t="s">
        <v>458</v>
      </c>
      <c r="AO67" s="46" t="s">
        <v>458</v>
      </c>
      <c r="AP67" s="12"/>
      <c r="AQ67" s="75">
        <v>41698</v>
      </c>
    </row>
    <row r="68" spans="1:43" ht="15" x14ac:dyDescent="0.2">
      <c r="A68" s="9" t="s">
        <v>178</v>
      </c>
      <c r="B68" s="9" t="s">
        <v>266</v>
      </c>
      <c r="C68" s="32" t="s">
        <v>200</v>
      </c>
      <c r="D68" s="39" t="s">
        <v>170</v>
      </c>
      <c r="E68" s="29" t="s">
        <v>542</v>
      </c>
      <c r="F68" s="48" t="s">
        <v>541</v>
      </c>
      <c r="G68" s="30" t="s">
        <v>116</v>
      </c>
      <c r="H68" s="15" t="s">
        <v>299</v>
      </c>
      <c r="I68" s="16" t="s">
        <v>457</v>
      </c>
      <c r="J68" s="16" t="s">
        <v>319</v>
      </c>
      <c r="K68" s="17" t="s">
        <v>475</v>
      </c>
      <c r="L68" s="41">
        <v>1.2E-2</v>
      </c>
      <c r="M68" s="16">
        <v>4</v>
      </c>
      <c r="N68" s="16">
        <v>4</v>
      </c>
      <c r="O68" s="16">
        <v>20.8</v>
      </c>
      <c r="P68" s="16">
        <v>5.2</v>
      </c>
      <c r="Q68" s="19">
        <f t="shared" si="15"/>
        <v>26</v>
      </c>
      <c r="R68" s="20">
        <f t="shared" si="12"/>
        <v>0.2</v>
      </c>
      <c r="S68" s="21">
        <v>0.2</v>
      </c>
      <c r="T68" s="16">
        <v>41</v>
      </c>
      <c r="U68" s="26">
        <f t="shared" si="14"/>
        <v>351.21951219512198</v>
      </c>
      <c r="V68" s="24" t="s">
        <v>458</v>
      </c>
      <c r="W68" s="24" t="s">
        <v>458</v>
      </c>
      <c r="X68" s="24" t="s">
        <v>458</v>
      </c>
      <c r="Y68" s="25" t="s">
        <v>458</v>
      </c>
      <c r="Z68" s="24" t="s">
        <v>458</v>
      </c>
      <c r="AA68" s="24" t="s">
        <v>458</v>
      </c>
      <c r="AB68" s="24" t="s">
        <v>458</v>
      </c>
      <c r="AC68" s="24" t="s">
        <v>458</v>
      </c>
      <c r="AD68" s="25" t="s">
        <v>458</v>
      </c>
      <c r="AE68" s="24" t="s">
        <v>458</v>
      </c>
      <c r="AF68" s="16"/>
      <c r="AG68" s="16"/>
      <c r="AH68" s="16"/>
      <c r="AI68" s="16"/>
      <c r="AJ68" s="16"/>
      <c r="AK68" s="46" t="s">
        <v>458</v>
      </c>
      <c r="AL68" s="46" t="s">
        <v>458</v>
      </c>
      <c r="AM68" s="46" t="s">
        <v>458</v>
      </c>
      <c r="AN68" s="46" t="s">
        <v>458</v>
      </c>
      <c r="AO68" s="46" t="s">
        <v>458</v>
      </c>
      <c r="AP68" s="12"/>
      <c r="AQ68" s="75">
        <v>41698</v>
      </c>
    </row>
    <row r="69" spans="1:43" ht="15" x14ac:dyDescent="0.2">
      <c r="A69" s="9" t="s">
        <v>178</v>
      </c>
      <c r="B69" s="9" t="s">
        <v>336</v>
      </c>
      <c r="C69" s="32" t="s">
        <v>154</v>
      </c>
      <c r="D69" s="39" t="s">
        <v>337</v>
      </c>
      <c r="E69" s="29" t="s">
        <v>544</v>
      </c>
      <c r="F69" s="48" t="s">
        <v>543</v>
      </c>
      <c r="G69" s="30" t="s">
        <v>116</v>
      </c>
      <c r="H69" s="15" t="s">
        <v>299</v>
      </c>
      <c r="I69" s="16" t="s">
        <v>457</v>
      </c>
      <c r="J69" s="16" t="s">
        <v>319</v>
      </c>
      <c r="K69" s="17" t="s">
        <v>475</v>
      </c>
      <c r="L69" s="50">
        <v>1.2E-2</v>
      </c>
      <c r="M69" s="16">
        <v>1</v>
      </c>
      <c r="N69" s="16">
        <v>1</v>
      </c>
      <c r="O69" s="16">
        <v>115</v>
      </c>
      <c r="P69" s="16">
        <v>3.8</v>
      </c>
      <c r="Q69" s="19">
        <f t="shared" si="15"/>
        <v>118.8</v>
      </c>
      <c r="R69" s="20">
        <f t="shared" si="12"/>
        <v>3.1986531986531987E-2</v>
      </c>
      <c r="S69" s="21">
        <v>0.2</v>
      </c>
      <c r="T69" s="16">
        <v>50</v>
      </c>
      <c r="U69" s="31">
        <f t="shared" si="14"/>
        <v>72</v>
      </c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24" t="s">
        <v>458</v>
      </c>
      <c r="AG69" s="24" t="s">
        <v>458</v>
      </c>
      <c r="AH69" s="25" t="s">
        <v>458</v>
      </c>
      <c r="AI69" s="24" t="s">
        <v>458</v>
      </c>
      <c r="AJ69" s="24" t="s">
        <v>458</v>
      </c>
      <c r="AK69" s="23"/>
      <c r="AL69" s="23"/>
      <c r="AM69" s="23"/>
      <c r="AN69" s="23"/>
      <c r="AO69" s="23"/>
      <c r="AP69" s="23"/>
      <c r="AQ69" s="75">
        <v>41698</v>
      </c>
    </row>
    <row r="70" spans="1:43" ht="15" x14ac:dyDescent="0.2">
      <c r="A70" s="9" t="s">
        <v>178</v>
      </c>
      <c r="B70" s="9" t="s">
        <v>267</v>
      </c>
      <c r="C70" s="32" t="s">
        <v>155</v>
      </c>
      <c r="D70" s="39" t="s">
        <v>0</v>
      </c>
      <c r="E70" s="29" t="s">
        <v>546</v>
      </c>
      <c r="F70" s="48" t="s">
        <v>545</v>
      </c>
      <c r="G70" s="30" t="s">
        <v>116</v>
      </c>
      <c r="H70" s="15" t="s">
        <v>299</v>
      </c>
      <c r="I70" s="16" t="s">
        <v>457</v>
      </c>
      <c r="J70" s="16" t="s">
        <v>319</v>
      </c>
      <c r="K70" s="17" t="s">
        <v>475</v>
      </c>
      <c r="L70" s="50">
        <v>1.2E-2</v>
      </c>
      <c r="M70" s="16">
        <v>2</v>
      </c>
      <c r="N70" s="16">
        <v>2</v>
      </c>
      <c r="O70" s="16">
        <v>38</v>
      </c>
      <c r="P70" s="16">
        <v>3.4</v>
      </c>
      <c r="Q70" s="19">
        <f t="shared" si="15"/>
        <v>41.4</v>
      </c>
      <c r="R70" s="20">
        <f t="shared" si="12"/>
        <v>8.2125603864734303E-2</v>
      </c>
      <c r="S70" s="21">
        <v>0.2</v>
      </c>
      <c r="T70" s="16">
        <v>36</v>
      </c>
      <c r="U70" s="22">
        <f t="shared" si="14"/>
        <v>200</v>
      </c>
      <c r="V70" s="16"/>
      <c r="W70" s="16"/>
      <c r="X70" s="16"/>
      <c r="Y70" s="16"/>
      <c r="Z70" s="24" t="s">
        <v>458</v>
      </c>
      <c r="AA70" s="24" t="s">
        <v>458</v>
      </c>
      <c r="AB70" s="24" t="s">
        <v>458</v>
      </c>
      <c r="AC70" s="24" t="s">
        <v>458</v>
      </c>
      <c r="AD70" s="24" t="s">
        <v>458</v>
      </c>
      <c r="AE70" s="24" t="s">
        <v>458</v>
      </c>
      <c r="AF70" s="24" t="s">
        <v>458</v>
      </c>
      <c r="AG70" s="16"/>
      <c r="AH70" s="16"/>
      <c r="AI70" s="16"/>
      <c r="AJ70" s="16"/>
      <c r="AK70" s="12"/>
      <c r="AL70" s="12"/>
      <c r="AM70" s="12"/>
      <c r="AN70" s="12"/>
      <c r="AO70" s="12"/>
      <c r="AP70" s="12"/>
      <c r="AQ70" s="75">
        <v>41698</v>
      </c>
    </row>
    <row r="71" spans="1:43" x14ac:dyDescent="0.2">
      <c r="A71" s="9" t="s">
        <v>645</v>
      </c>
      <c r="B71" s="9" t="s">
        <v>392</v>
      </c>
      <c r="C71" s="32"/>
      <c r="D71" s="39" t="s">
        <v>394</v>
      </c>
      <c r="E71" s="33" t="s">
        <v>548</v>
      </c>
      <c r="F71" s="40" t="s">
        <v>547</v>
      </c>
      <c r="G71" s="30" t="s">
        <v>142</v>
      </c>
      <c r="H71" s="16" t="s">
        <v>313</v>
      </c>
      <c r="I71" s="16" t="s">
        <v>586</v>
      </c>
      <c r="J71" s="16" t="s">
        <v>389</v>
      </c>
      <c r="K71" s="13" t="s">
        <v>391</v>
      </c>
      <c r="L71" s="41">
        <v>1.3999999999999999E-4</v>
      </c>
      <c r="M71" s="16">
        <v>2</v>
      </c>
      <c r="N71" s="16">
        <v>2</v>
      </c>
      <c r="O71" s="16">
        <v>17.100000000000001</v>
      </c>
      <c r="P71" s="16">
        <v>5.5</v>
      </c>
      <c r="Q71" s="19">
        <f>O71+O72+P71</f>
        <v>41.1</v>
      </c>
      <c r="R71" s="20">
        <f t="shared" ref="R71:R92" si="16">P71/Q71</f>
        <v>0.13381995133819952</v>
      </c>
      <c r="S71" s="21">
        <v>0.2</v>
      </c>
      <c r="T71" s="16">
        <v>45</v>
      </c>
      <c r="U71" s="16">
        <f>(3600/45)*2</f>
        <v>160</v>
      </c>
      <c r="V71" s="12"/>
      <c r="W71" s="12"/>
      <c r="X71" s="12"/>
      <c r="Y71" s="12"/>
      <c r="Z71" s="12"/>
      <c r="AA71" s="12"/>
      <c r="AB71" s="12"/>
      <c r="AC71" s="25" t="s">
        <v>458</v>
      </c>
      <c r="AD71" s="24" t="s">
        <v>458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75">
        <v>41698</v>
      </c>
    </row>
    <row r="72" spans="1:43" x14ac:dyDescent="0.2">
      <c r="A72" s="9" t="s">
        <v>645</v>
      </c>
      <c r="B72" s="9" t="s">
        <v>393</v>
      </c>
      <c r="C72" s="32"/>
      <c r="D72" s="39" t="s">
        <v>395</v>
      </c>
      <c r="E72" s="33" t="s">
        <v>548</v>
      </c>
      <c r="F72" s="40" t="s">
        <v>547</v>
      </c>
      <c r="G72" s="30" t="s">
        <v>142</v>
      </c>
      <c r="H72" s="16" t="s">
        <v>313</v>
      </c>
      <c r="I72" s="16" t="s">
        <v>586</v>
      </c>
      <c r="J72" s="16" t="s">
        <v>389</v>
      </c>
      <c r="K72" s="13" t="s">
        <v>391</v>
      </c>
      <c r="L72" s="41">
        <v>1.3999999999999999E-4</v>
      </c>
      <c r="M72" s="16">
        <v>2</v>
      </c>
      <c r="N72" s="16">
        <v>2</v>
      </c>
      <c r="O72" s="16">
        <v>18.5</v>
      </c>
      <c r="P72" s="16">
        <v>5.5</v>
      </c>
      <c r="Q72" s="19">
        <f>O71+O72+P71</f>
        <v>41.1</v>
      </c>
      <c r="R72" s="20">
        <f t="shared" si="16"/>
        <v>0.13381995133819952</v>
      </c>
      <c r="S72" s="21">
        <v>0.2</v>
      </c>
      <c r="T72" s="16">
        <v>45</v>
      </c>
      <c r="U72" s="16">
        <f>(3600/45)*2</f>
        <v>160</v>
      </c>
      <c r="V72" s="12"/>
      <c r="W72" s="12"/>
      <c r="X72" s="12"/>
      <c r="Y72" s="12"/>
      <c r="Z72" s="12"/>
      <c r="AA72" s="12"/>
      <c r="AB72" s="12"/>
      <c r="AC72" s="25" t="s">
        <v>458</v>
      </c>
      <c r="AD72" s="24" t="s">
        <v>458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75">
        <v>41698</v>
      </c>
    </row>
    <row r="73" spans="1:43" x14ac:dyDescent="0.2">
      <c r="A73" s="9" t="s">
        <v>645</v>
      </c>
      <c r="B73" s="9" t="s">
        <v>396</v>
      </c>
      <c r="C73" s="32"/>
      <c r="D73" s="39" t="s">
        <v>397</v>
      </c>
      <c r="E73" s="33" t="s">
        <v>551</v>
      </c>
      <c r="F73" s="40" t="s">
        <v>550</v>
      </c>
      <c r="G73" s="30" t="s">
        <v>411</v>
      </c>
      <c r="H73" s="15" t="s">
        <v>410</v>
      </c>
      <c r="I73" s="16" t="s">
        <v>490</v>
      </c>
      <c r="J73" s="15" t="s">
        <v>689</v>
      </c>
      <c r="K73" s="10" t="s">
        <v>708</v>
      </c>
      <c r="L73" s="20">
        <v>4.4999999999999997E-3</v>
      </c>
      <c r="M73" s="16">
        <v>4</v>
      </c>
      <c r="N73" s="16">
        <v>4</v>
      </c>
      <c r="O73" s="70">
        <v>3.2</v>
      </c>
      <c r="P73" s="12">
        <v>5</v>
      </c>
      <c r="Q73" s="19">
        <f t="shared" si="15"/>
        <v>8.1999999999999993</v>
      </c>
      <c r="R73" s="20">
        <f t="shared" si="16"/>
        <v>0.60975609756097571</v>
      </c>
      <c r="S73" s="21">
        <v>1</v>
      </c>
      <c r="T73" s="12">
        <v>42</v>
      </c>
      <c r="U73" s="26">
        <f t="shared" si="14"/>
        <v>342.85714285714283</v>
      </c>
      <c r="V73" s="24" t="s">
        <v>458</v>
      </c>
      <c r="W73" s="24" t="s">
        <v>458</v>
      </c>
      <c r="X73" s="24" t="s">
        <v>458</v>
      </c>
      <c r="Y73" s="24" t="s">
        <v>458</v>
      </c>
      <c r="Z73" s="24" t="s">
        <v>458</v>
      </c>
      <c r="AA73" s="24" t="s">
        <v>458</v>
      </c>
      <c r="AB73" s="24" t="s">
        <v>458</v>
      </c>
      <c r="AC73" s="24" t="s">
        <v>458</v>
      </c>
      <c r="AD73" s="24" t="s">
        <v>458</v>
      </c>
      <c r="AE73" s="16"/>
      <c r="AF73" s="16"/>
      <c r="AG73" s="16"/>
      <c r="AH73" s="16"/>
      <c r="AI73" s="16"/>
      <c r="AJ73" s="16"/>
      <c r="AK73" s="12"/>
      <c r="AL73" s="12"/>
      <c r="AM73" s="12"/>
      <c r="AN73" s="12"/>
      <c r="AO73" s="12"/>
      <c r="AP73" s="12"/>
      <c r="AQ73" s="75">
        <v>41698</v>
      </c>
    </row>
    <row r="74" spans="1:43" s="7" customFormat="1" x14ac:dyDescent="0.2">
      <c r="A74" s="9" t="s">
        <v>645</v>
      </c>
      <c r="B74" s="9" t="s">
        <v>792</v>
      </c>
      <c r="C74" s="39"/>
      <c r="D74" s="39" t="s">
        <v>706</v>
      </c>
      <c r="E74" s="40" t="s">
        <v>557</v>
      </c>
      <c r="F74" s="40" t="s">
        <v>556</v>
      </c>
      <c r="G74" s="58" t="s">
        <v>147</v>
      </c>
      <c r="H74" s="12" t="s">
        <v>355</v>
      </c>
      <c r="I74" s="12" t="s">
        <v>479</v>
      </c>
      <c r="J74" s="12" t="s">
        <v>460</v>
      </c>
      <c r="K74" s="14" t="s">
        <v>460</v>
      </c>
      <c r="L74" s="55" t="s">
        <v>460</v>
      </c>
      <c r="M74" s="12">
        <v>1</v>
      </c>
      <c r="N74" s="12">
        <v>1</v>
      </c>
      <c r="O74" s="70">
        <v>16</v>
      </c>
      <c r="P74" s="70">
        <v>3.5</v>
      </c>
      <c r="Q74" s="54">
        <f>P74+O74+O75</f>
        <v>36.200000000000003</v>
      </c>
      <c r="R74" s="55">
        <f t="shared" si="16"/>
        <v>9.6685082872928166E-2</v>
      </c>
      <c r="S74" s="28">
        <v>0.1</v>
      </c>
      <c r="T74" s="62">
        <v>40</v>
      </c>
      <c r="U74" s="57">
        <f t="shared" si="14"/>
        <v>90</v>
      </c>
      <c r="V74" s="54"/>
      <c r="W74" s="54"/>
      <c r="X74" s="54"/>
      <c r="Y74" s="54"/>
      <c r="Z74" s="23" t="s">
        <v>458</v>
      </c>
      <c r="AA74" s="23" t="s">
        <v>458</v>
      </c>
      <c r="AB74" s="54"/>
      <c r="AC74" s="23" t="s">
        <v>458</v>
      </c>
      <c r="AD74" s="23" t="s">
        <v>458</v>
      </c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75">
        <v>41698</v>
      </c>
    </row>
    <row r="75" spans="1:43" s="7" customFormat="1" x14ac:dyDescent="0.2">
      <c r="A75" s="9" t="s">
        <v>645</v>
      </c>
      <c r="B75" s="9" t="s">
        <v>793</v>
      </c>
      <c r="C75" s="39"/>
      <c r="D75" s="39" t="s">
        <v>707</v>
      </c>
      <c r="E75" s="40" t="s">
        <v>557</v>
      </c>
      <c r="F75" s="40" t="s">
        <v>556</v>
      </c>
      <c r="G75" s="58" t="s">
        <v>147</v>
      </c>
      <c r="H75" s="12" t="s">
        <v>355</v>
      </c>
      <c r="I75" s="12" t="s">
        <v>479</v>
      </c>
      <c r="J75" s="12" t="s">
        <v>460</v>
      </c>
      <c r="K75" s="14" t="s">
        <v>460</v>
      </c>
      <c r="L75" s="55" t="s">
        <v>460</v>
      </c>
      <c r="M75" s="12">
        <v>1</v>
      </c>
      <c r="N75" s="12">
        <v>1</v>
      </c>
      <c r="O75" s="70">
        <v>16.7</v>
      </c>
      <c r="P75" s="70">
        <v>3.5</v>
      </c>
      <c r="Q75" s="54">
        <f>O74+O75+P75</f>
        <v>36.200000000000003</v>
      </c>
      <c r="R75" s="55">
        <f t="shared" si="16"/>
        <v>9.6685082872928166E-2</v>
      </c>
      <c r="S75" s="28">
        <v>0.1</v>
      </c>
      <c r="T75" s="62">
        <v>40</v>
      </c>
      <c r="U75" s="57">
        <f t="shared" si="14"/>
        <v>90</v>
      </c>
      <c r="V75" s="54"/>
      <c r="W75" s="54"/>
      <c r="X75" s="54"/>
      <c r="Y75" s="54"/>
      <c r="Z75" s="23" t="s">
        <v>458</v>
      </c>
      <c r="AA75" s="23" t="s">
        <v>458</v>
      </c>
      <c r="AB75" s="54"/>
      <c r="AC75" s="23" t="s">
        <v>458</v>
      </c>
      <c r="AD75" s="23" t="s">
        <v>458</v>
      </c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75">
        <v>41698</v>
      </c>
    </row>
    <row r="76" spans="1:43" s="7" customFormat="1" x14ac:dyDescent="0.2">
      <c r="A76" s="9" t="s">
        <v>645</v>
      </c>
      <c r="B76" s="9" t="s">
        <v>401</v>
      </c>
      <c r="C76" s="39"/>
      <c r="D76" s="39" t="s">
        <v>403</v>
      </c>
      <c r="E76" s="33" t="s">
        <v>555</v>
      </c>
      <c r="F76" s="40" t="s">
        <v>554</v>
      </c>
      <c r="G76" s="58" t="s">
        <v>411</v>
      </c>
      <c r="H76" s="12" t="s">
        <v>410</v>
      </c>
      <c r="I76" s="12" t="s">
        <v>490</v>
      </c>
      <c r="J76" s="12" t="s">
        <v>689</v>
      </c>
      <c r="K76" s="14" t="s">
        <v>491</v>
      </c>
      <c r="L76" s="55">
        <v>4.4999999999999997E-3</v>
      </c>
      <c r="M76" s="12">
        <v>1</v>
      </c>
      <c r="N76" s="12">
        <v>1</v>
      </c>
      <c r="O76" s="12">
        <v>6.6</v>
      </c>
      <c r="P76" s="12">
        <v>4.2</v>
      </c>
      <c r="Q76" s="62">
        <f>P76+O76+O77</f>
        <v>16.3</v>
      </c>
      <c r="R76" s="55">
        <f t="shared" si="16"/>
        <v>0.25766871165644173</v>
      </c>
      <c r="S76" s="28">
        <v>0</v>
      </c>
      <c r="T76" s="12">
        <v>45</v>
      </c>
      <c r="U76" s="57">
        <f t="shared" si="14"/>
        <v>80</v>
      </c>
      <c r="V76" s="23" t="s">
        <v>458</v>
      </c>
      <c r="W76" s="23" t="s">
        <v>458</v>
      </c>
      <c r="X76" s="23" t="s">
        <v>458</v>
      </c>
      <c r="Y76" s="23" t="s">
        <v>458</v>
      </c>
      <c r="Z76" s="23" t="s">
        <v>458</v>
      </c>
      <c r="AA76" s="23" t="s">
        <v>458</v>
      </c>
      <c r="AB76" s="23" t="s">
        <v>458</v>
      </c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75">
        <v>41698</v>
      </c>
    </row>
    <row r="77" spans="1:43" s="7" customFormat="1" x14ac:dyDescent="0.2">
      <c r="A77" s="9" t="s">
        <v>645</v>
      </c>
      <c r="B77" s="9" t="s">
        <v>402</v>
      </c>
      <c r="C77" s="39"/>
      <c r="D77" s="39" t="s">
        <v>404</v>
      </c>
      <c r="E77" s="33" t="s">
        <v>555</v>
      </c>
      <c r="F77" s="40" t="s">
        <v>554</v>
      </c>
      <c r="G77" s="58" t="s">
        <v>411</v>
      </c>
      <c r="H77" s="12" t="s">
        <v>410</v>
      </c>
      <c r="I77" s="12" t="s">
        <v>490</v>
      </c>
      <c r="J77" s="12" t="s">
        <v>689</v>
      </c>
      <c r="K77" s="14" t="s">
        <v>491</v>
      </c>
      <c r="L77" s="55">
        <v>4.4999999999999997E-3</v>
      </c>
      <c r="M77" s="12">
        <v>1</v>
      </c>
      <c r="N77" s="12">
        <v>1</v>
      </c>
      <c r="O77" s="12">
        <v>5.5</v>
      </c>
      <c r="P77" s="12">
        <v>4.2</v>
      </c>
      <c r="Q77" s="62">
        <f>O76+O77+P76</f>
        <v>16.3</v>
      </c>
      <c r="R77" s="55">
        <f t="shared" si="16"/>
        <v>0.25766871165644173</v>
      </c>
      <c r="S77" s="28">
        <v>0</v>
      </c>
      <c r="T77" s="12">
        <v>45</v>
      </c>
      <c r="U77" s="57">
        <f t="shared" si="14"/>
        <v>80</v>
      </c>
      <c r="V77" s="23" t="s">
        <v>458</v>
      </c>
      <c r="W77" s="23" t="s">
        <v>458</v>
      </c>
      <c r="X77" s="23" t="s">
        <v>458</v>
      </c>
      <c r="Y77" s="23" t="s">
        <v>458</v>
      </c>
      <c r="Z77" s="23" t="s">
        <v>458</v>
      </c>
      <c r="AA77" s="23" t="s">
        <v>458</v>
      </c>
      <c r="AB77" s="23" t="s">
        <v>458</v>
      </c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75">
        <v>41698</v>
      </c>
    </row>
    <row r="78" spans="1:43" x14ac:dyDescent="0.2">
      <c r="A78" s="9" t="s">
        <v>150</v>
      </c>
      <c r="B78" s="9" t="s">
        <v>268</v>
      </c>
      <c r="C78" s="32" t="s">
        <v>173</v>
      </c>
      <c r="D78" s="39" t="s">
        <v>157</v>
      </c>
      <c r="E78" s="33" t="s">
        <v>622</v>
      </c>
      <c r="F78" s="40" t="s">
        <v>492</v>
      </c>
      <c r="G78" s="30" t="s">
        <v>147</v>
      </c>
      <c r="H78" s="15" t="s">
        <v>355</v>
      </c>
      <c r="I78" s="16" t="s">
        <v>479</v>
      </c>
      <c r="J78" s="16" t="s">
        <v>460</v>
      </c>
      <c r="K78" s="17" t="s">
        <v>460</v>
      </c>
      <c r="L78" s="41" t="s">
        <v>460</v>
      </c>
      <c r="M78" s="16">
        <v>2</v>
      </c>
      <c r="N78" s="16">
        <v>2</v>
      </c>
      <c r="O78" s="16">
        <v>13.6</v>
      </c>
      <c r="P78" s="16">
        <v>10.199999999999999</v>
      </c>
      <c r="Q78" s="19">
        <f t="shared" si="15"/>
        <v>23.799999999999997</v>
      </c>
      <c r="R78" s="20">
        <f t="shared" si="16"/>
        <v>0.4285714285714286</v>
      </c>
      <c r="S78" s="21">
        <v>0.2</v>
      </c>
      <c r="T78" s="16">
        <v>42</v>
      </c>
      <c r="U78" s="26">
        <f>(3600*N78)/T78</f>
        <v>171.42857142857142</v>
      </c>
      <c r="V78" s="16"/>
      <c r="W78" s="16"/>
      <c r="X78" s="16"/>
      <c r="Y78" s="16"/>
      <c r="Z78" s="16"/>
      <c r="AA78" s="16"/>
      <c r="AB78" s="16"/>
      <c r="AC78" s="25" t="s">
        <v>458</v>
      </c>
      <c r="AD78" s="25" t="s">
        <v>458</v>
      </c>
      <c r="AE78" s="16"/>
      <c r="AF78" s="16"/>
      <c r="AG78" s="16"/>
      <c r="AH78" s="16"/>
      <c r="AI78" s="16"/>
      <c r="AJ78" s="16"/>
      <c r="AK78" s="12"/>
      <c r="AL78" s="12"/>
      <c r="AM78" s="12"/>
      <c r="AN78" s="12"/>
      <c r="AO78" s="12"/>
      <c r="AP78" s="12"/>
      <c r="AQ78" s="75">
        <v>41698</v>
      </c>
    </row>
    <row r="79" spans="1:43" s="7" customFormat="1" x14ac:dyDescent="0.2">
      <c r="A79" s="9" t="s">
        <v>150</v>
      </c>
      <c r="B79" s="9" t="s">
        <v>269</v>
      </c>
      <c r="C79" s="39" t="s">
        <v>166</v>
      </c>
      <c r="D79" s="39" t="s">
        <v>163</v>
      </c>
      <c r="E79" s="33" t="s">
        <v>794</v>
      </c>
      <c r="F79" s="40" t="s">
        <v>795</v>
      </c>
      <c r="G79" s="58" t="s">
        <v>142</v>
      </c>
      <c r="H79" s="12" t="s">
        <v>313</v>
      </c>
      <c r="I79" s="12" t="s">
        <v>467</v>
      </c>
      <c r="J79" s="12" t="s">
        <v>318</v>
      </c>
      <c r="K79" s="14" t="s">
        <v>152</v>
      </c>
      <c r="L79" s="55">
        <v>2E-3</v>
      </c>
      <c r="M79" s="12">
        <v>1</v>
      </c>
      <c r="N79" s="12">
        <v>1</v>
      </c>
      <c r="O79" s="12">
        <v>9.1</v>
      </c>
      <c r="P79" s="12">
        <v>3.4</v>
      </c>
      <c r="Q79" s="62">
        <f>P79+(O79+O80)</f>
        <v>22</v>
      </c>
      <c r="R79" s="55">
        <f t="shared" si="16"/>
        <v>0.15454545454545454</v>
      </c>
      <c r="S79" s="55">
        <v>0.2</v>
      </c>
      <c r="T79" s="12">
        <v>47</v>
      </c>
      <c r="U79" s="71">
        <f t="shared" ref="U79:U86" si="17">(3600*N79)/T79</f>
        <v>76.59574468085107</v>
      </c>
      <c r="V79" s="12"/>
      <c r="W79" s="12"/>
      <c r="X79" s="12"/>
      <c r="Y79" s="12"/>
      <c r="Z79" s="12"/>
      <c r="AA79" s="12"/>
      <c r="AB79" s="12"/>
      <c r="AC79" s="23" t="s">
        <v>458</v>
      </c>
      <c r="AD79" s="23" t="s">
        <v>458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75">
        <v>41698</v>
      </c>
    </row>
    <row r="80" spans="1:43" s="7" customFormat="1" x14ac:dyDescent="0.2">
      <c r="A80" s="9" t="s">
        <v>150</v>
      </c>
      <c r="B80" s="9" t="s">
        <v>270</v>
      </c>
      <c r="C80" s="39" t="s">
        <v>167</v>
      </c>
      <c r="D80" s="39" t="s">
        <v>162</v>
      </c>
      <c r="E80" s="33" t="s">
        <v>794</v>
      </c>
      <c r="F80" s="40" t="s">
        <v>795</v>
      </c>
      <c r="G80" s="58" t="s">
        <v>142</v>
      </c>
      <c r="H80" s="12" t="s">
        <v>313</v>
      </c>
      <c r="I80" s="12" t="s">
        <v>467</v>
      </c>
      <c r="J80" s="12" t="s">
        <v>318</v>
      </c>
      <c r="K80" s="14" t="s">
        <v>152</v>
      </c>
      <c r="L80" s="55">
        <v>2E-3</v>
      </c>
      <c r="M80" s="12">
        <v>1</v>
      </c>
      <c r="N80" s="12">
        <v>1</v>
      </c>
      <c r="O80" s="12">
        <v>9.5</v>
      </c>
      <c r="P80" s="12">
        <v>3.4</v>
      </c>
      <c r="Q80" s="62">
        <f>O79+O80+P79</f>
        <v>22</v>
      </c>
      <c r="R80" s="55">
        <f t="shared" si="16"/>
        <v>0.15454545454545454</v>
      </c>
      <c r="S80" s="55">
        <v>0.2</v>
      </c>
      <c r="T80" s="12">
        <v>47</v>
      </c>
      <c r="U80" s="71">
        <f t="shared" si="17"/>
        <v>76.59574468085107</v>
      </c>
      <c r="V80" s="12"/>
      <c r="W80" s="12"/>
      <c r="X80" s="12"/>
      <c r="Y80" s="12"/>
      <c r="Z80" s="12"/>
      <c r="AA80" s="12"/>
      <c r="AB80" s="12"/>
      <c r="AC80" s="23" t="s">
        <v>458</v>
      </c>
      <c r="AD80" s="23" t="s">
        <v>458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75">
        <v>41698</v>
      </c>
    </row>
    <row r="81" spans="1:43" s="7" customFormat="1" x14ac:dyDescent="0.2">
      <c r="A81" s="9" t="s">
        <v>150</v>
      </c>
      <c r="B81" s="9" t="s">
        <v>271</v>
      </c>
      <c r="C81" s="39" t="s">
        <v>164</v>
      </c>
      <c r="D81" s="39" t="s">
        <v>160</v>
      </c>
      <c r="E81" s="33" t="s">
        <v>555</v>
      </c>
      <c r="F81" s="33" t="s">
        <v>554</v>
      </c>
      <c r="G81" s="58" t="s">
        <v>411</v>
      </c>
      <c r="H81" s="12" t="s">
        <v>410</v>
      </c>
      <c r="I81" s="12" t="s">
        <v>466</v>
      </c>
      <c r="J81" s="12" t="s">
        <v>697</v>
      </c>
      <c r="K81" s="72" t="s">
        <v>494</v>
      </c>
      <c r="L81" s="50">
        <v>2.5600000000000002E-3</v>
      </c>
      <c r="M81" s="12">
        <v>1</v>
      </c>
      <c r="N81" s="12">
        <v>1</v>
      </c>
      <c r="O81" s="12">
        <v>4.9000000000000004</v>
      </c>
      <c r="P81" s="12">
        <v>5</v>
      </c>
      <c r="Q81" s="62">
        <f>O81+O82+P81</f>
        <v>14.8</v>
      </c>
      <c r="R81" s="55">
        <f t="shared" si="16"/>
        <v>0.33783783783783783</v>
      </c>
      <c r="S81" s="28">
        <v>0</v>
      </c>
      <c r="T81" s="12">
        <v>45</v>
      </c>
      <c r="U81" s="57">
        <f t="shared" si="17"/>
        <v>80</v>
      </c>
      <c r="V81" s="23" t="s">
        <v>458</v>
      </c>
      <c r="W81" s="23" t="s">
        <v>458</v>
      </c>
      <c r="X81" s="23" t="s">
        <v>458</v>
      </c>
      <c r="Y81" s="23" t="s">
        <v>458</v>
      </c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75">
        <v>41698</v>
      </c>
    </row>
    <row r="82" spans="1:43" s="7" customFormat="1" x14ac:dyDescent="0.2">
      <c r="A82" s="9" t="s">
        <v>150</v>
      </c>
      <c r="B82" s="9" t="s">
        <v>272</v>
      </c>
      <c r="C82" s="39" t="s">
        <v>165</v>
      </c>
      <c r="D82" s="39" t="s">
        <v>161</v>
      </c>
      <c r="E82" s="33" t="s">
        <v>555</v>
      </c>
      <c r="F82" s="33" t="s">
        <v>554</v>
      </c>
      <c r="G82" s="58" t="s">
        <v>411</v>
      </c>
      <c r="H82" s="12" t="s">
        <v>410</v>
      </c>
      <c r="I82" s="12" t="s">
        <v>466</v>
      </c>
      <c r="J82" s="12" t="s">
        <v>697</v>
      </c>
      <c r="K82" s="72" t="s">
        <v>494</v>
      </c>
      <c r="L82" s="50">
        <v>2.5600000000000002E-3</v>
      </c>
      <c r="M82" s="12">
        <v>1</v>
      </c>
      <c r="N82" s="12">
        <v>1</v>
      </c>
      <c r="O82" s="12">
        <v>4.9000000000000004</v>
      </c>
      <c r="P82" s="12">
        <v>5</v>
      </c>
      <c r="Q82" s="62">
        <f>O81+O82+P81</f>
        <v>14.8</v>
      </c>
      <c r="R82" s="55">
        <f t="shared" si="16"/>
        <v>0.33783783783783783</v>
      </c>
      <c r="S82" s="28">
        <v>0</v>
      </c>
      <c r="T82" s="12">
        <v>45</v>
      </c>
      <c r="U82" s="57">
        <f t="shared" si="17"/>
        <v>80</v>
      </c>
      <c r="V82" s="23" t="s">
        <v>458</v>
      </c>
      <c r="W82" s="23" t="s">
        <v>458</v>
      </c>
      <c r="X82" s="23" t="s">
        <v>458</v>
      </c>
      <c r="Y82" s="23" t="s">
        <v>458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75">
        <v>41698</v>
      </c>
    </row>
    <row r="83" spans="1:43" s="7" customFormat="1" x14ac:dyDescent="0.2">
      <c r="A83" s="9" t="s">
        <v>646</v>
      </c>
      <c r="B83" s="9" t="s">
        <v>441</v>
      </c>
      <c r="C83" s="39"/>
      <c r="D83" s="39" t="s">
        <v>442</v>
      </c>
      <c r="E83" s="33" t="s">
        <v>555</v>
      </c>
      <c r="F83" s="33" t="s">
        <v>554</v>
      </c>
      <c r="G83" s="58" t="s">
        <v>411</v>
      </c>
      <c r="H83" s="12" t="s">
        <v>410</v>
      </c>
      <c r="I83" s="12" t="s">
        <v>586</v>
      </c>
      <c r="J83" s="12" t="s">
        <v>689</v>
      </c>
      <c r="K83" s="14" t="s">
        <v>390</v>
      </c>
      <c r="L83" s="55">
        <v>4.4999999999999997E-3</v>
      </c>
      <c r="M83" s="12">
        <v>1</v>
      </c>
      <c r="N83" s="12">
        <v>1</v>
      </c>
      <c r="O83" s="12">
        <v>4.9000000000000004</v>
      </c>
      <c r="P83" s="12">
        <v>5</v>
      </c>
      <c r="Q83" s="62">
        <f t="shared" ref="Q83:Q84" si="18">O82+O83+P82</f>
        <v>14.8</v>
      </c>
      <c r="R83" s="55">
        <f t="shared" si="16"/>
        <v>0.33783783783783783</v>
      </c>
      <c r="S83" s="28">
        <v>0</v>
      </c>
      <c r="T83" s="12">
        <v>45</v>
      </c>
      <c r="U83" s="57">
        <f t="shared" si="17"/>
        <v>80</v>
      </c>
      <c r="V83" s="23" t="s">
        <v>458</v>
      </c>
      <c r="W83" s="23" t="s">
        <v>458</v>
      </c>
      <c r="X83" s="23" t="s">
        <v>458</v>
      </c>
      <c r="Y83" s="23" t="s">
        <v>458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75">
        <v>41698</v>
      </c>
    </row>
    <row r="84" spans="1:43" s="7" customFormat="1" x14ac:dyDescent="0.2">
      <c r="A84" s="9" t="s">
        <v>646</v>
      </c>
      <c r="B84" s="9" t="s">
        <v>443</v>
      </c>
      <c r="C84" s="39"/>
      <c r="D84" s="39" t="s">
        <v>444</v>
      </c>
      <c r="E84" s="33" t="s">
        <v>555</v>
      </c>
      <c r="F84" s="33" t="s">
        <v>554</v>
      </c>
      <c r="G84" s="58" t="s">
        <v>411</v>
      </c>
      <c r="H84" s="12" t="s">
        <v>410</v>
      </c>
      <c r="I84" s="12" t="s">
        <v>586</v>
      </c>
      <c r="J84" s="12" t="s">
        <v>689</v>
      </c>
      <c r="K84" s="14" t="s">
        <v>390</v>
      </c>
      <c r="L84" s="55">
        <v>4.4999999999999997E-3</v>
      </c>
      <c r="M84" s="12">
        <v>1</v>
      </c>
      <c r="N84" s="12">
        <v>1</v>
      </c>
      <c r="O84" s="12">
        <v>4.9000000000000004</v>
      </c>
      <c r="P84" s="12">
        <v>5</v>
      </c>
      <c r="Q84" s="62">
        <f t="shared" si="18"/>
        <v>14.8</v>
      </c>
      <c r="R84" s="55">
        <f t="shared" si="16"/>
        <v>0.33783783783783783</v>
      </c>
      <c r="S84" s="28">
        <v>0</v>
      </c>
      <c r="T84" s="12">
        <v>45</v>
      </c>
      <c r="U84" s="57">
        <f t="shared" si="17"/>
        <v>80</v>
      </c>
      <c r="V84" s="23" t="s">
        <v>458</v>
      </c>
      <c r="W84" s="23" t="s">
        <v>458</v>
      </c>
      <c r="X84" s="23" t="s">
        <v>458</v>
      </c>
      <c r="Y84" s="23" t="s">
        <v>458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75">
        <v>41698</v>
      </c>
    </row>
    <row r="85" spans="1:43" s="7" customFormat="1" x14ac:dyDescent="0.2">
      <c r="A85" s="9" t="s">
        <v>150</v>
      </c>
      <c r="B85" s="9" t="s">
        <v>273</v>
      </c>
      <c r="C85" s="39" t="s">
        <v>168</v>
      </c>
      <c r="D85" s="39" t="s">
        <v>158</v>
      </c>
      <c r="E85" s="33" t="s">
        <v>557</v>
      </c>
      <c r="F85" s="33" t="s">
        <v>556</v>
      </c>
      <c r="G85" s="58" t="s">
        <v>147</v>
      </c>
      <c r="H85" s="12" t="s">
        <v>355</v>
      </c>
      <c r="I85" s="12" t="s">
        <v>479</v>
      </c>
      <c r="J85" s="12" t="s">
        <v>460</v>
      </c>
      <c r="K85" s="14" t="s">
        <v>460</v>
      </c>
      <c r="L85" s="12" t="s">
        <v>460</v>
      </c>
      <c r="M85" s="12">
        <v>1</v>
      </c>
      <c r="N85" s="12">
        <v>1</v>
      </c>
      <c r="O85" s="12">
        <v>17.5</v>
      </c>
      <c r="P85" s="12">
        <v>3.8</v>
      </c>
      <c r="Q85" s="62">
        <f>O85+O86+P85</f>
        <v>39.799999999999997</v>
      </c>
      <c r="R85" s="55">
        <f t="shared" si="16"/>
        <v>9.5477386934673364E-2</v>
      </c>
      <c r="S85" s="28">
        <v>0.2</v>
      </c>
      <c r="T85" s="12">
        <v>43</v>
      </c>
      <c r="U85" s="71">
        <f t="shared" si="17"/>
        <v>83.720930232558146</v>
      </c>
      <c r="V85" s="12"/>
      <c r="W85" s="12"/>
      <c r="X85" s="12"/>
      <c r="Y85" s="12"/>
      <c r="Z85" s="23" t="s">
        <v>458</v>
      </c>
      <c r="AA85" s="23" t="s">
        <v>458</v>
      </c>
      <c r="AB85" s="23" t="s">
        <v>458</v>
      </c>
      <c r="AC85" s="23" t="s">
        <v>458</v>
      </c>
      <c r="AD85" s="23" t="s">
        <v>458</v>
      </c>
      <c r="AE85" s="23" t="s">
        <v>458</v>
      </c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75">
        <v>41698</v>
      </c>
    </row>
    <row r="86" spans="1:43" s="7" customFormat="1" x14ac:dyDescent="0.2">
      <c r="A86" s="9" t="s">
        <v>150</v>
      </c>
      <c r="B86" s="9" t="s">
        <v>274</v>
      </c>
      <c r="C86" s="39" t="s">
        <v>169</v>
      </c>
      <c r="D86" s="39" t="s">
        <v>159</v>
      </c>
      <c r="E86" s="33" t="s">
        <v>557</v>
      </c>
      <c r="F86" s="33" t="s">
        <v>556</v>
      </c>
      <c r="G86" s="58" t="s">
        <v>147</v>
      </c>
      <c r="H86" s="12" t="s">
        <v>355</v>
      </c>
      <c r="I86" s="12" t="s">
        <v>479</v>
      </c>
      <c r="J86" s="12" t="s">
        <v>460</v>
      </c>
      <c r="K86" s="14" t="s">
        <v>460</v>
      </c>
      <c r="L86" s="12" t="s">
        <v>460</v>
      </c>
      <c r="M86" s="12">
        <v>1</v>
      </c>
      <c r="N86" s="12">
        <v>1</v>
      </c>
      <c r="O86" s="12">
        <v>18.5</v>
      </c>
      <c r="P86" s="12">
        <v>3.8</v>
      </c>
      <c r="Q86" s="62">
        <f>O85+O86+P85</f>
        <v>39.799999999999997</v>
      </c>
      <c r="R86" s="55">
        <f t="shared" si="16"/>
        <v>9.5477386934673364E-2</v>
      </c>
      <c r="S86" s="28">
        <v>0.2</v>
      </c>
      <c r="T86" s="12">
        <v>43</v>
      </c>
      <c r="U86" s="71">
        <f t="shared" si="17"/>
        <v>83.720930232558146</v>
      </c>
      <c r="V86" s="12"/>
      <c r="W86" s="12"/>
      <c r="X86" s="12"/>
      <c r="Y86" s="12"/>
      <c r="Z86" s="23" t="s">
        <v>458</v>
      </c>
      <c r="AA86" s="23" t="s">
        <v>458</v>
      </c>
      <c r="AB86" s="23" t="s">
        <v>458</v>
      </c>
      <c r="AC86" s="23" t="s">
        <v>458</v>
      </c>
      <c r="AD86" s="23" t="s">
        <v>458</v>
      </c>
      <c r="AE86" s="23" t="s">
        <v>458</v>
      </c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75">
        <v>41698</v>
      </c>
    </row>
    <row r="87" spans="1:43" s="7" customFormat="1" x14ac:dyDescent="0.2">
      <c r="A87" s="9" t="s">
        <v>150</v>
      </c>
      <c r="B87" s="9" t="s">
        <v>275</v>
      </c>
      <c r="C87" s="39" t="s">
        <v>176</v>
      </c>
      <c r="D87" s="39" t="s">
        <v>174</v>
      </c>
      <c r="E87" s="33" t="s">
        <v>623</v>
      </c>
      <c r="F87" s="33" t="s">
        <v>493</v>
      </c>
      <c r="G87" s="58" t="s">
        <v>787</v>
      </c>
      <c r="H87" s="34" t="s">
        <v>786</v>
      </c>
      <c r="I87" s="12" t="s">
        <v>459</v>
      </c>
      <c r="J87" s="12" t="s">
        <v>460</v>
      </c>
      <c r="K87" s="14" t="s">
        <v>460</v>
      </c>
      <c r="L87" s="12" t="s">
        <v>460</v>
      </c>
      <c r="M87" s="12">
        <v>8</v>
      </c>
      <c r="N87" s="12">
        <v>8</v>
      </c>
      <c r="O87" s="12">
        <v>3.2</v>
      </c>
      <c r="P87" s="12">
        <v>5</v>
      </c>
      <c r="Q87" s="62">
        <f>O87+O88+P87</f>
        <v>12.600000000000001</v>
      </c>
      <c r="R87" s="55">
        <f t="shared" si="16"/>
        <v>0.3968253968253968</v>
      </c>
      <c r="S87" s="28">
        <v>0.5</v>
      </c>
      <c r="T87" s="12">
        <v>18</v>
      </c>
      <c r="U87" s="57">
        <f>(3600*8)/T87</f>
        <v>1600</v>
      </c>
      <c r="V87" s="23" t="s">
        <v>458</v>
      </c>
      <c r="W87" s="23" t="s">
        <v>458</v>
      </c>
      <c r="X87" s="23" t="s">
        <v>458</v>
      </c>
      <c r="Y87" s="23" t="s">
        <v>458</v>
      </c>
      <c r="Z87" s="23" t="s">
        <v>458</v>
      </c>
      <c r="AA87" s="23" t="s">
        <v>458</v>
      </c>
      <c r="AB87" s="23" t="s">
        <v>458</v>
      </c>
      <c r="AC87" s="23" t="s">
        <v>458</v>
      </c>
      <c r="AD87" s="23" t="s">
        <v>458</v>
      </c>
      <c r="AE87" s="23" t="s">
        <v>458</v>
      </c>
      <c r="AF87" s="12"/>
      <c r="AG87" s="12"/>
      <c r="AH87" s="12"/>
      <c r="AI87" s="12"/>
      <c r="AJ87" s="12"/>
      <c r="AK87" s="23" t="s">
        <v>458</v>
      </c>
      <c r="AL87" s="23" t="s">
        <v>458</v>
      </c>
      <c r="AM87" s="23" t="s">
        <v>458</v>
      </c>
      <c r="AN87" s="23" t="s">
        <v>458</v>
      </c>
      <c r="AO87" s="23" t="s">
        <v>458</v>
      </c>
      <c r="AP87" s="12"/>
      <c r="AQ87" s="75">
        <v>41698</v>
      </c>
    </row>
    <row r="88" spans="1:43" s="7" customFormat="1" x14ac:dyDescent="0.2">
      <c r="A88" s="9" t="s">
        <v>150</v>
      </c>
      <c r="B88" s="9" t="s">
        <v>276</v>
      </c>
      <c r="C88" s="39" t="s">
        <v>177</v>
      </c>
      <c r="D88" s="39" t="s">
        <v>175</v>
      </c>
      <c r="E88" s="33" t="s">
        <v>623</v>
      </c>
      <c r="F88" s="33" t="s">
        <v>493</v>
      </c>
      <c r="G88" s="58" t="s">
        <v>787</v>
      </c>
      <c r="H88" s="34" t="s">
        <v>786</v>
      </c>
      <c r="I88" s="12" t="s">
        <v>459</v>
      </c>
      <c r="J88" s="12" t="s">
        <v>460</v>
      </c>
      <c r="K88" s="14" t="s">
        <v>460</v>
      </c>
      <c r="L88" s="12" t="s">
        <v>460</v>
      </c>
      <c r="M88" s="12">
        <v>8</v>
      </c>
      <c r="N88" s="12">
        <v>8</v>
      </c>
      <c r="O88" s="12">
        <v>4.4000000000000004</v>
      </c>
      <c r="P88" s="12">
        <v>5</v>
      </c>
      <c r="Q88" s="62">
        <f>O87+O88+P88</f>
        <v>12.600000000000001</v>
      </c>
      <c r="R88" s="55">
        <f t="shared" si="16"/>
        <v>0.3968253968253968</v>
      </c>
      <c r="S88" s="28">
        <v>0.5</v>
      </c>
      <c r="T88" s="12">
        <v>18</v>
      </c>
      <c r="U88" s="57">
        <f>(3600*8)/T88</f>
        <v>1600</v>
      </c>
      <c r="V88" s="23" t="s">
        <v>458</v>
      </c>
      <c r="W88" s="23" t="s">
        <v>458</v>
      </c>
      <c r="X88" s="23" t="s">
        <v>458</v>
      </c>
      <c r="Y88" s="23" t="s">
        <v>458</v>
      </c>
      <c r="Z88" s="23" t="s">
        <v>458</v>
      </c>
      <c r="AA88" s="23" t="s">
        <v>458</v>
      </c>
      <c r="AB88" s="23" t="s">
        <v>458</v>
      </c>
      <c r="AC88" s="23" t="s">
        <v>458</v>
      </c>
      <c r="AD88" s="23" t="s">
        <v>458</v>
      </c>
      <c r="AE88" s="23" t="s">
        <v>458</v>
      </c>
      <c r="AF88" s="12"/>
      <c r="AG88" s="12"/>
      <c r="AH88" s="12"/>
      <c r="AI88" s="12"/>
      <c r="AJ88" s="12"/>
      <c r="AK88" s="23" t="s">
        <v>458</v>
      </c>
      <c r="AL88" s="23" t="s">
        <v>458</v>
      </c>
      <c r="AM88" s="23" t="s">
        <v>458</v>
      </c>
      <c r="AN88" s="23" t="s">
        <v>458</v>
      </c>
      <c r="AO88" s="23" t="s">
        <v>458</v>
      </c>
      <c r="AP88" s="12"/>
      <c r="AQ88" s="75">
        <v>41698</v>
      </c>
    </row>
    <row r="89" spans="1:43" x14ac:dyDescent="0.2">
      <c r="A89" s="9" t="s">
        <v>150</v>
      </c>
      <c r="B89" s="9" t="s">
        <v>277</v>
      </c>
      <c r="C89" s="32" t="s">
        <v>180</v>
      </c>
      <c r="D89" s="39" t="s">
        <v>171</v>
      </c>
      <c r="E89" s="33" t="s">
        <v>551</v>
      </c>
      <c r="F89" s="40" t="s">
        <v>550</v>
      </c>
      <c r="G89" s="30" t="s">
        <v>411</v>
      </c>
      <c r="H89" s="16" t="s">
        <v>410</v>
      </c>
      <c r="I89" s="16" t="s">
        <v>466</v>
      </c>
      <c r="J89" s="16" t="s">
        <v>317</v>
      </c>
      <c r="K89" s="17" t="s">
        <v>495</v>
      </c>
      <c r="L89" s="41">
        <v>2.5600000000000002E-3</v>
      </c>
      <c r="M89" s="16">
        <v>4</v>
      </c>
      <c r="N89" s="16">
        <v>4</v>
      </c>
      <c r="O89" s="16">
        <v>4</v>
      </c>
      <c r="P89" s="16">
        <v>5</v>
      </c>
      <c r="Q89" s="19">
        <f t="shared" si="15"/>
        <v>9</v>
      </c>
      <c r="R89" s="20">
        <f t="shared" si="16"/>
        <v>0.55555555555555558</v>
      </c>
      <c r="S89" s="21">
        <v>0.5</v>
      </c>
      <c r="T89" s="12">
        <v>40</v>
      </c>
      <c r="U89" s="31">
        <f>(3600*N89)/T89</f>
        <v>360</v>
      </c>
      <c r="V89" s="25" t="s">
        <v>458</v>
      </c>
      <c r="W89" s="24" t="s">
        <v>458</v>
      </c>
      <c r="X89" s="25" t="s">
        <v>458</v>
      </c>
      <c r="Y89" s="25" t="s">
        <v>458</v>
      </c>
      <c r="Z89" s="25" t="s">
        <v>458</v>
      </c>
      <c r="AA89" s="24" t="s">
        <v>458</v>
      </c>
      <c r="AB89" s="24" t="s">
        <v>458</v>
      </c>
      <c r="AC89" s="24" t="s">
        <v>458</v>
      </c>
      <c r="AD89" s="24" t="s">
        <v>458</v>
      </c>
      <c r="AE89" s="16"/>
      <c r="AF89" s="16"/>
      <c r="AG89" s="16"/>
      <c r="AH89" s="16"/>
      <c r="AI89" s="16"/>
      <c r="AJ89" s="16"/>
      <c r="AK89" s="46" t="s">
        <v>458</v>
      </c>
      <c r="AL89" s="46" t="s">
        <v>458</v>
      </c>
      <c r="AM89" s="46" t="s">
        <v>458</v>
      </c>
      <c r="AN89" s="46" t="s">
        <v>458</v>
      </c>
      <c r="AO89" s="46" t="s">
        <v>458</v>
      </c>
      <c r="AP89" s="12"/>
      <c r="AQ89" s="75">
        <v>41698</v>
      </c>
    </row>
    <row r="90" spans="1:43" x14ac:dyDescent="0.2">
      <c r="A90" s="9" t="s">
        <v>646</v>
      </c>
      <c r="B90" s="9" t="s">
        <v>445</v>
      </c>
      <c r="C90" s="32"/>
      <c r="D90" s="39" t="s">
        <v>446</v>
      </c>
      <c r="E90" s="33" t="s">
        <v>551</v>
      </c>
      <c r="F90" s="40" t="s">
        <v>550</v>
      </c>
      <c r="G90" s="30" t="s">
        <v>411</v>
      </c>
      <c r="H90" s="16" t="s">
        <v>410</v>
      </c>
      <c r="I90" s="16" t="s">
        <v>490</v>
      </c>
      <c r="J90" s="16" t="s">
        <v>689</v>
      </c>
      <c r="K90" s="17" t="s">
        <v>390</v>
      </c>
      <c r="L90" s="41">
        <v>4.4999999999999997E-3</v>
      </c>
      <c r="M90" s="16">
        <v>4</v>
      </c>
      <c r="N90" s="16">
        <v>4</v>
      </c>
      <c r="O90" s="16">
        <v>4</v>
      </c>
      <c r="P90" s="16">
        <v>5</v>
      </c>
      <c r="Q90" s="19">
        <f t="shared" si="15"/>
        <v>9</v>
      </c>
      <c r="R90" s="20">
        <f t="shared" si="16"/>
        <v>0.55555555555555558</v>
      </c>
      <c r="S90" s="21">
        <v>0.5</v>
      </c>
      <c r="T90" s="12">
        <v>40</v>
      </c>
      <c r="U90" s="31">
        <f t="shared" ref="U90:U148" si="19">(3600*N90)/T90</f>
        <v>360</v>
      </c>
      <c r="V90" s="24" t="s">
        <v>458</v>
      </c>
      <c r="W90" s="24" t="s">
        <v>458</v>
      </c>
      <c r="X90" s="24" t="s">
        <v>458</v>
      </c>
      <c r="Y90" s="24" t="s">
        <v>458</v>
      </c>
      <c r="Z90" s="24" t="s">
        <v>458</v>
      </c>
      <c r="AA90" s="24" t="s">
        <v>458</v>
      </c>
      <c r="AB90" s="24" t="s">
        <v>458</v>
      </c>
      <c r="AC90" s="24" t="s">
        <v>458</v>
      </c>
      <c r="AD90" s="24" t="s">
        <v>458</v>
      </c>
      <c r="AE90" s="16"/>
      <c r="AF90" s="16"/>
      <c r="AG90" s="16"/>
      <c r="AH90" s="16"/>
      <c r="AI90" s="16"/>
      <c r="AJ90" s="16"/>
      <c r="AK90" s="46" t="s">
        <v>458</v>
      </c>
      <c r="AL90" s="46" t="s">
        <v>458</v>
      </c>
      <c r="AM90" s="46" t="s">
        <v>458</v>
      </c>
      <c r="AN90" s="46" t="s">
        <v>458</v>
      </c>
      <c r="AO90" s="46" t="s">
        <v>458</v>
      </c>
      <c r="AP90" s="12"/>
      <c r="AQ90" s="75">
        <v>41698</v>
      </c>
    </row>
    <row r="91" spans="1:43" ht="15" x14ac:dyDescent="0.2">
      <c r="A91" s="9" t="s">
        <v>150</v>
      </c>
      <c r="B91" s="9" t="s">
        <v>278</v>
      </c>
      <c r="C91" s="32" t="s">
        <v>185</v>
      </c>
      <c r="D91" s="39" t="s">
        <v>183</v>
      </c>
      <c r="E91" s="29" t="s">
        <v>553</v>
      </c>
      <c r="F91" s="48" t="s">
        <v>552</v>
      </c>
      <c r="G91" s="30" t="s">
        <v>147</v>
      </c>
      <c r="H91" s="16" t="s">
        <v>355</v>
      </c>
      <c r="I91" s="16" t="s">
        <v>479</v>
      </c>
      <c r="J91" s="16" t="s">
        <v>460</v>
      </c>
      <c r="K91" s="17" t="s">
        <v>460</v>
      </c>
      <c r="L91" s="41" t="s">
        <v>460</v>
      </c>
      <c r="M91" s="16">
        <v>8</v>
      </c>
      <c r="N91" s="16">
        <v>4</v>
      </c>
      <c r="O91" s="16">
        <v>4</v>
      </c>
      <c r="P91" s="16">
        <v>4.2</v>
      </c>
      <c r="Q91" s="19">
        <f t="shared" si="15"/>
        <v>8.1999999999999993</v>
      </c>
      <c r="R91" s="20">
        <f t="shared" si="16"/>
        <v>0.51219512195121952</v>
      </c>
      <c r="S91" s="28">
        <v>0.5</v>
      </c>
      <c r="T91" s="12">
        <v>18</v>
      </c>
      <c r="U91" s="57">
        <f t="shared" si="19"/>
        <v>800</v>
      </c>
      <c r="V91" s="24" t="s">
        <v>458</v>
      </c>
      <c r="W91" s="24" t="s">
        <v>458</v>
      </c>
      <c r="X91" s="24" t="s">
        <v>458</v>
      </c>
      <c r="Y91" s="25" t="s">
        <v>458</v>
      </c>
      <c r="Z91" s="25" t="s">
        <v>458</v>
      </c>
      <c r="AA91" s="24" t="s">
        <v>458</v>
      </c>
      <c r="AB91" s="24" t="s">
        <v>458</v>
      </c>
      <c r="AC91" s="24" t="s">
        <v>458</v>
      </c>
      <c r="AD91" s="24" t="s">
        <v>458</v>
      </c>
      <c r="AE91" s="16"/>
      <c r="AF91" s="16"/>
      <c r="AG91" s="16"/>
      <c r="AH91" s="16"/>
      <c r="AI91" s="16"/>
      <c r="AJ91" s="16"/>
      <c r="AK91" s="46" t="s">
        <v>458</v>
      </c>
      <c r="AL91" s="46" t="s">
        <v>458</v>
      </c>
      <c r="AM91" s="46" t="s">
        <v>458</v>
      </c>
      <c r="AN91" s="46" t="s">
        <v>458</v>
      </c>
      <c r="AO91" s="46" t="s">
        <v>458</v>
      </c>
      <c r="AP91" s="12"/>
      <c r="AQ91" s="75">
        <v>41698</v>
      </c>
    </row>
    <row r="92" spans="1:43" x14ac:dyDescent="0.2">
      <c r="A92" s="9" t="s">
        <v>150</v>
      </c>
      <c r="B92" s="9" t="s">
        <v>282</v>
      </c>
      <c r="C92" s="32"/>
      <c r="D92" s="9" t="s">
        <v>497</v>
      </c>
      <c r="E92" s="33" t="s">
        <v>549</v>
      </c>
      <c r="F92" s="58" t="s">
        <v>777</v>
      </c>
      <c r="G92" s="30" t="s">
        <v>496</v>
      </c>
      <c r="H92" s="12" t="s">
        <v>300</v>
      </c>
      <c r="I92" s="16" t="s">
        <v>479</v>
      </c>
      <c r="J92" s="16" t="s">
        <v>316</v>
      </c>
      <c r="K92" s="40" t="s">
        <v>151</v>
      </c>
      <c r="L92" s="41">
        <v>1.7500000000000002E-2</v>
      </c>
      <c r="M92" s="16">
        <v>4</v>
      </c>
      <c r="N92" s="16">
        <v>4</v>
      </c>
      <c r="O92" s="16">
        <v>2.6</v>
      </c>
      <c r="P92" s="16">
        <v>2</v>
      </c>
      <c r="Q92" s="16">
        <f>O92+P92</f>
        <v>4.5999999999999996</v>
      </c>
      <c r="R92" s="20">
        <f t="shared" si="16"/>
        <v>0.43478260869565222</v>
      </c>
      <c r="S92" s="21">
        <v>0.5</v>
      </c>
      <c r="T92" s="16">
        <v>18.2</v>
      </c>
      <c r="U92" s="26">
        <f t="shared" si="19"/>
        <v>791.20879120879124</v>
      </c>
      <c r="V92" s="24" t="s">
        <v>458</v>
      </c>
      <c r="W92" s="24" t="s">
        <v>458</v>
      </c>
      <c r="X92" s="25" t="s">
        <v>458</v>
      </c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46" t="s">
        <v>458</v>
      </c>
      <c r="AL92" s="46" t="s">
        <v>458</v>
      </c>
      <c r="AM92" s="46" t="s">
        <v>458</v>
      </c>
      <c r="AN92" s="46" t="s">
        <v>458</v>
      </c>
      <c r="AO92" s="46" t="s">
        <v>458</v>
      </c>
      <c r="AP92" s="23"/>
      <c r="AQ92" s="75">
        <v>41698</v>
      </c>
    </row>
    <row r="93" spans="1:43" x14ac:dyDescent="0.2">
      <c r="A93" s="9" t="s">
        <v>150</v>
      </c>
      <c r="B93" s="9" t="s">
        <v>368</v>
      </c>
      <c r="C93" s="32"/>
      <c r="D93" s="39" t="s">
        <v>369</v>
      </c>
      <c r="E93" s="33" t="s">
        <v>549</v>
      </c>
      <c r="F93" s="58" t="s">
        <v>777</v>
      </c>
      <c r="G93" s="30" t="s">
        <v>496</v>
      </c>
      <c r="H93" s="12" t="s">
        <v>300</v>
      </c>
      <c r="I93" s="16" t="s">
        <v>498</v>
      </c>
      <c r="J93" s="16" t="s">
        <v>365</v>
      </c>
      <c r="K93" s="40" t="s">
        <v>366</v>
      </c>
      <c r="L93" s="41">
        <v>3.0000000000000001E-3</v>
      </c>
      <c r="M93" s="16">
        <v>4</v>
      </c>
      <c r="N93" s="16">
        <v>4</v>
      </c>
      <c r="O93" s="16">
        <v>2.6</v>
      </c>
      <c r="P93" s="16">
        <v>2</v>
      </c>
      <c r="Q93" s="16">
        <f t="shared" ref="Q93:Q96" si="20">O93+P93</f>
        <v>4.5999999999999996</v>
      </c>
      <c r="R93" s="20">
        <f t="shared" ref="R93:R135" si="21">P93/Q93</f>
        <v>0.43478260869565222</v>
      </c>
      <c r="S93" s="21">
        <v>0.5</v>
      </c>
      <c r="T93" s="16">
        <v>18.2</v>
      </c>
      <c r="U93" s="26">
        <f t="shared" si="19"/>
        <v>791.20879120879124</v>
      </c>
      <c r="V93" s="24" t="s">
        <v>458</v>
      </c>
      <c r="W93" s="24" t="s">
        <v>458</v>
      </c>
      <c r="X93" s="25" t="s">
        <v>458</v>
      </c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46" t="s">
        <v>458</v>
      </c>
      <c r="AL93" s="46" t="s">
        <v>458</v>
      </c>
      <c r="AM93" s="46" t="s">
        <v>458</v>
      </c>
      <c r="AN93" s="46" t="s">
        <v>458</v>
      </c>
      <c r="AO93" s="46" t="s">
        <v>458</v>
      </c>
      <c r="AP93" s="23"/>
      <c r="AQ93" s="75">
        <v>41698</v>
      </c>
    </row>
    <row r="94" spans="1:43" x14ac:dyDescent="0.2">
      <c r="A94" s="9" t="s">
        <v>150</v>
      </c>
      <c r="B94" s="9" t="s">
        <v>371</v>
      </c>
      <c r="C94" s="32"/>
      <c r="D94" s="39" t="s">
        <v>372</v>
      </c>
      <c r="E94" s="33" t="s">
        <v>549</v>
      </c>
      <c r="F94" s="58" t="s">
        <v>777</v>
      </c>
      <c r="G94" s="30" t="s">
        <v>496</v>
      </c>
      <c r="H94" s="12" t="s">
        <v>300</v>
      </c>
      <c r="I94" s="16" t="s">
        <v>499</v>
      </c>
      <c r="J94" s="16" t="s">
        <v>317</v>
      </c>
      <c r="K94" s="40" t="s">
        <v>153</v>
      </c>
      <c r="L94" s="41">
        <v>3.2000000000000002E-3</v>
      </c>
      <c r="M94" s="16">
        <v>4</v>
      </c>
      <c r="N94" s="16">
        <v>4</v>
      </c>
      <c r="O94" s="16">
        <v>2.6</v>
      </c>
      <c r="P94" s="16">
        <v>2</v>
      </c>
      <c r="Q94" s="16">
        <f t="shared" si="20"/>
        <v>4.5999999999999996</v>
      </c>
      <c r="R94" s="20">
        <f t="shared" si="21"/>
        <v>0.43478260869565222</v>
      </c>
      <c r="S94" s="21">
        <v>0.5</v>
      </c>
      <c r="T94" s="12">
        <v>18.2</v>
      </c>
      <c r="U94" s="26">
        <f t="shared" si="19"/>
        <v>791.20879120879124</v>
      </c>
      <c r="V94" s="24" t="s">
        <v>458</v>
      </c>
      <c r="W94" s="24" t="s">
        <v>458</v>
      </c>
      <c r="X94" s="25" t="s">
        <v>458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46" t="s">
        <v>458</v>
      </c>
      <c r="AL94" s="46" t="s">
        <v>458</v>
      </c>
      <c r="AM94" s="46" t="s">
        <v>458</v>
      </c>
      <c r="AN94" s="46" t="s">
        <v>458</v>
      </c>
      <c r="AO94" s="46" t="s">
        <v>458</v>
      </c>
      <c r="AP94" s="23"/>
      <c r="AQ94" s="75">
        <v>41698</v>
      </c>
    </row>
    <row r="95" spans="1:43" x14ac:dyDescent="0.2">
      <c r="A95" s="9" t="s">
        <v>150</v>
      </c>
      <c r="B95" s="9" t="s">
        <v>374</v>
      </c>
      <c r="C95" s="32"/>
      <c r="D95" s="39" t="s">
        <v>693</v>
      </c>
      <c r="E95" s="33" t="s">
        <v>549</v>
      </c>
      <c r="F95" s="58" t="s">
        <v>777</v>
      </c>
      <c r="G95" s="30" t="s">
        <v>496</v>
      </c>
      <c r="H95" s="12" t="s">
        <v>300</v>
      </c>
      <c r="I95" s="16" t="s">
        <v>500</v>
      </c>
      <c r="J95" s="16" t="s">
        <v>363</v>
      </c>
      <c r="K95" s="40" t="s">
        <v>364</v>
      </c>
      <c r="L95" s="41">
        <v>2.5000000000000001E-3</v>
      </c>
      <c r="M95" s="16">
        <v>4</v>
      </c>
      <c r="N95" s="16">
        <v>4</v>
      </c>
      <c r="O95" s="16">
        <v>2.6</v>
      </c>
      <c r="P95" s="16">
        <v>2</v>
      </c>
      <c r="Q95" s="16">
        <f t="shared" si="20"/>
        <v>4.5999999999999996</v>
      </c>
      <c r="R95" s="20">
        <f t="shared" si="21"/>
        <v>0.43478260869565222</v>
      </c>
      <c r="S95" s="21">
        <v>0.5</v>
      </c>
      <c r="T95" s="16">
        <v>18.2</v>
      </c>
      <c r="U95" s="26">
        <f t="shared" si="19"/>
        <v>791.20879120879124</v>
      </c>
      <c r="V95" s="24" t="s">
        <v>458</v>
      </c>
      <c r="W95" s="24" t="s">
        <v>458</v>
      </c>
      <c r="X95" s="25" t="s">
        <v>458</v>
      </c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46" t="s">
        <v>458</v>
      </c>
      <c r="AL95" s="46" t="s">
        <v>458</v>
      </c>
      <c r="AM95" s="46" t="s">
        <v>458</v>
      </c>
      <c r="AN95" s="46" t="s">
        <v>458</v>
      </c>
      <c r="AO95" s="46" t="s">
        <v>458</v>
      </c>
      <c r="AP95" s="23"/>
      <c r="AQ95" s="75">
        <v>41698</v>
      </c>
    </row>
    <row r="96" spans="1:43" x14ac:dyDescent="0.2">
      <c r="A96" s="9" t="s">
        <v>150</v>
      </c>
      <c r="B96" s="9" t="s">
        <v>281</v>
      </c>
      <c r="C96" s="32"/>
      <c r="D96" s="39" t="s">
        <v>704</v>
      </c>
      <c r="E96" s="33" t="s">
        <v>549</v>
      </c>
      <c r="F96" s="58" t="s">
        <v>777</v>
      </c>
      <c r="G96" s="30" t="s">
        <v>496</v>
      </c>
      <c r="H96" s="12" t="s">
        <v>300</v>
      </c>
      <c r="I96" s="16" t="s">
        <v>457</v>
      </c>
      <c r="J96" s="16" t="s">
        <v>319</v>
      </c>
      <c r="K96" s="17" t="s">
        <v>475</v>
      </c>
      <c r="L96" s="41">
        <v>1.2E-2</v>
      </c>
      <c r="M96" s="16">
        <v>4</v>
      </c>
      <c r="N96" s="16">
        <v>4</v>
      </c>
      <c r="O96" s="16">
        <v>2.6</v>
      </c>
      <c r="P96" s="16">
        <v>2</v>
      </c>
      <c r="Q96" s="16">
        <f t="shared" si="20"/>
        <v>4.5999999999999996</v>
      </c>
      <c r="R96" s="20">
        <f t="shared" si="21"/>
        <v>0.43478260869565222</v>
      </c>
      <c r="S96" s="21">
        <v>0.5</v>
      </c>
      <c r="T96" s="16">
        <v>18.2</v>
      </c>
      <c r="U96" s="26">
        <f t="shared" si="19"/>
        <v>791.20879120879124</v>
      </c>
      <c r="V96" s="24" t="s">
        <v>458</v>
      </c>
      <c r="W96" s="24" t="s">
        <v>458</v>
      </c>
      <c r="X96" s="25" t="s">
        <v>458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46" t="s">
        <v>458</v>
      </c>
      <c r="AL96" s="46" t="s">
        <v>458</v>
      </c>
      <c r="AM96" s="46" t="s">
        <v>458</v>
      </c>
      <c r="AN96" s="46" t="s">
        <v>458</v>
      </c>
      <c r="AO96" s="46" t="s">
        <v>458</v>
      </c>
      <c r="AP96" s="23"/>
      <c r="AQ96" s="75">
        <v>41698</v>
      </c>
    </row>
    <row r="97" spans="1:43" x14ac:dyDescent="0.2">
      <c r="A97" s="9" t="s">
        <v>150</v>
      </c>
      <c r="B97" s="9" t="s">
        <v>373</v>
      </c>
      <c r="C97" s="32"/>
      <c r="D97" s="39" t="s">
        <v>694</v>
      </c>
      <c r="E97" s="33" t="s">
        <v>549</v>
      </c>
      <c r="F97" s="33" t="s">
        <v>777</v>
      </c>
      <c r="G97" s="30" t="s">
        <v>496</v>
      </c>
      <c r="H97" s="12" t="s">
        <v>300</v>
      </c>
      <c r="I97" s="16" t="s">
        <v>500</v>
      </c>
      <c r="J97" s="16" t="s">
        <v>363</v>
      </c>
      <c r="K97" s="40" t="s">
        <v>364</v>
      </c>
      <c r="L97" s="41">
        <v>2.5000000000000001E-3</v>
      </c>
      <c r="M97" s="16">
        <v>4</v>
      </c>
      <c r="N97" s="16">
        <v>4</v>
      </c>
      <c r="O97" s="16">
        <v>2.6</v>
      </c>
      <c r="P97" s="16">
        <v>2.2000000000000002</v>
      </c>
      <c r="Q97" s="16">
        <f>O97+P97</f>
        <v>4.8000000000000007</v>
      </c>
      <c r="R97" s="20">
        <f t="shared" si="21"/>
        <v>0.45833333333333331</v>
      </c>
      <c r="S97" s="21">
        <v>0.5</v>
      </c>
      <c r="T97" s="16">
        <v>18.2</v>
      </c>
      <c r="U97" s="26">
        <f t="shared" si="19"/>
        <v>791.20879120879124</v>
      </c>
      <c r="V97" s="24" t="s">
        <v>458</v>
      </c>
      <c r="W97" s="24" t="s">
        <v>458</v>
      </c>
      <c r="X97" s="25" t="s">
        <v>458</v>
      </c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46" t="s">
        <v>458</v>
      </c>
      <c r="AL97" s="46" t="s">
        <v>458</v>
      </c>
      <c r="AM97" s="46" t="s">
        <v>458</v>
      </c>
      <c r="AN97" s="46" t="s">
        <v>458</v>
      </c>
      <c r="AO97" s="46" t="s">
        <v>458</v>
      </c>
      <c r="AP97" s="23"/>
      <c r="AQ97" s="75">
        <v>41698</v>
      </c>
    </row>
    <row r="98" spans="1:43" x14ac:dyDescent="0.2">
      <c r="A98" s="9" t="s">
        <v>150</v>
      </c>
      <c r="B98" s="9" t="s">
        <v>367</v>
      </c>
      <c r="C98" s="32"/>
      <c r="D98" s="39" t="s">
        <v>695</v>
      </c>
      <c r="E98" s="33" t="s">
        <v>549</v>
      </c>
      <c r="F98" s="33" t="s">
        <v>777</v>
      </c>
      <c r="G98" s="30" t="s">
        <v>496</v>
      </c>
      <c r="H98" s="12" t="s">
        <v>300</v>
      </c>
      <c r="I98" s="16" t="s">
        <v>498</v>
      </c>
      <c r="J98" s="16" t="s">
        <v>365</v>
      </c>
      <c r="K98" s="40" t="s">
        <v>366</v>
      </c>
      <c r="L98" s="41">
        <v>3.0000000000000001E-3</v>
      </c>
      <c r="M98" s="16">
        <v>4</v>
      </c>
      <c r="N98" s="16">
        <v>4</v>
      </c>
      <c r="O98" s="16">
        <v>2.6</v>
      </c>
      <c r="P98" s="16">
        <v>2.2000000000000002</v>
      </c>
      <c r="Q98" s="16">
        <f t="shared" ref="Q98:Q100" si="22">O98+P98</f>
        <v>4.8000000000000007</v>
      </c>
      <c r="R98" s="20">
        <f t="shared" si="21"/>
        <v>0.45833333333333331</v>
      </c>
      <c r="S98" s="21">
        <v>0.5</v>
      </c>
      <c r="T98" s="16">
        <v>18.2</v>
      </c>
      <c r="U98" s="26">
        <f t="shared" si="19"/>
        <v>791.20879120879124</v>
      </c>
      <c r="V98" s="24" t="s">
        <v>458</v>
      </c>
      <c r="W98" s="24" t="s">
        <v>458</v>
      </c>
      <c r="X98" s="25" t="s">
        <v>458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46" t="s">
        <v>458</v>
      </c>
      <c r="AL98" s="46" t="s">
        <v>458</v>
      </c>
      <c r="AM98" s="46" t="s">
        <v>458</v>
      </c>
      <c r="AN98" s="46" t="s">
        <v>458</v>
      </c>
      <c r="AO98" s="46" t="s">
        <v>458</v>
      </c>
      <c r="AP98" s="23"/>
      <c r="AQ98" s="75">
        <v>41698</v>
      </c>
    </row>
    <row r="99" spans="1:43" x14ac:dyDescent="0.2">
      <c r="A99" s="9" t="s">
        <v>150</v>
      </c>
      <c r="B99" s="9" t="s">
        <v>370</v>
      </c>
      <c r="C99" s="32"/>
      <c r="D99" s="39" t="s">
        <v>696</v>
      </c>
      <c r="E99" s="33" t="s">
        <v>549</v>
      </c>
      <c r="F99" s="33" t="s">
        <v>777</v>
      </c>
      <c r="G99" s="30" t="s">
        <v>496</v>
      </c>
      <c r="H99" s="12" t="s">
        <v>300</v>
      </c>
      <c r="I99" s="16" t="s">
        <v>470</v>
      </c>
      <c r="J99" s="16" t="s">
        <v>317</v>
      </c>
      <c r="K99" s="40" t="s">
        <v>153</v>
      </c>
      <c r="L99" s="41">
        <v>3.2000000000000002E-3</v>
      </c>
      <c r="M99" s="16">
        <v>4</v>
      </c>
      <c r="N99" s="16">
        <v>4</v>
      </c>
      <c r="O99" s="16">
        <v>2.6</v>
      </c>
      <c r="P99" s="16">
        <v>2.2000000000000002</v>
      </c>
      <c r="Q99" s="16">
        <f t="shared" si="22"/>
        <v>4.8000000000000007</v>
      </c>
      <c r="R99" s="20">
        <f t="shared" si="21"/>
        <v>0.45833333333333331</v>
      </c>
      <c r="S99" s="21">
        <v>0.5</v>
      </c>
      <c r="T99" s="16">
        <v>18.2</v>
      </c>
      <c r="U99" s="26">
        <f t="shared" si="19"/>
        <v>791.20879120879124</v>
      </c>
      <c r="V99" s="24" t="s">
        <v>458</v>
      </c>
      <c r="W99" s="24" t="s">
        <v>458</v>
      </c>
      <c r="X99" s="25" t="s">
        <v>458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46" t="s">
        <v>458</v>
      </c>
      <c r="AL99" s="46" t="s">
        <v>458</v>
      </c>
      <c r="AM99" s="46" t="s">
        <v>458</v>
      </c>
      <c r="AN99" s="46" t="s">
        <v>458</v>
      </c>
      <c r="AO99" s="46" t="s">
        <v>458</v>
      </c>
      <c r="AP99" s="23"/>
      <c r="AQ99" s="75">
        <v>41698</v>
      </c>
    </row>
    <row r="100" spans="1:43" x14ac:dyDescent="0.2">
      <c r="A100" s="9" t="s">
        <v>150</v>
      </c>
      <c r="B100" s="9" t="s">
        <v>280</v>
      </c>
      <c r="C100" s="32"/>
      <c r="D100" s="39" t="s">
        <v>705</v>
      </c>
      <c r="E100" s="33" t="s">
        <v>549</v>
      </c>
      <c r="F100" s="33" t="s">
        <v>777</v>
      </c>
      <c r="G100" s="30" t="s">
        <v>496</v>
      </c>
      <c r="H100" s="12" t="s">
        <v>300</v>
      </c>
      <c r="I100" s="16" t="s">
        <v>457</v>
      </c>
      <c r="J100" s="16" t="s">
        <v>319</v>
      </c>
      <c r="K100" s="17" t="s">
        <v>475</v>
      </c>
      <c r="L100" s="41">
        <v>1.2E-2</v>
      </c>
      <c r="M100" s="16">
        <v>4</v>
      </c>
      <c r="N100" s="16">
        <v>4</v>
      </c>
      <c r="O100" s="16">
        <v>2.6</v>
      </c>
      <c r="P100" s="16">
        <v>2.2000000000000002</v>
      </c>
      <c r="Q100" s="16">
        <f t="shared" si="22"/>
        <v>4.8000000000000007</v>
      </c>
      <c r="R100" s="20">
        <f t="shared" si="21"/>
        <v>0.45833333333333331</v>
      </c>
      <c r="S100" s="21">
        <v>0.5</v>
      </c>
      <c r="T100" s="16">
        <v>18.2</v>
      </c>
      <c r="U100" s="26">
        <f t="shared" si="19"/>
        <v>791.20879120879124</v>
      </c>
      <c r="V100" s="24" t="s">
        <v>458</v>
      </c>
      <c r="W100" s="24" t="s">
        <v>458</v>
      </c>
      <c r="X100" s="25" t="s">
        <v>458</v>
      </c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46" t="s">
        <v>458</v>
      </c>
      <c r="AL100" s="46" t="s">
        <v>458</v>
      </c>
      <c r="AM100" s="46" t="s">
        <v>458</v>
      </c>
      <c r="AN100" s="46" t="s">
        <v>458</v>
      </c>
      <c r="AO100" s="46" t="s">
        <v>458</v>
      </c>
      <c r="AP100" s="23"/>
      <c r="AQ100" s="75">
        <v>41698</v>
      </c>
    </row>
    <row r="101" spans="1:43" ht="15" x14ac:dyDescent="0.2">
      <c r="A101" s="9" t="s">
        <v>178</v>
      </c>
      <c r="B101" s="9" t="s">
        <v>279</v>
      </c>
      <c r="C101" s="32" t="s">
        <v>201</v>
      </c>
      <c r="D101" s="39" t="s">
        <v>172</v>
      </c>
      <c r="E101" s="29" t="s">
        <v>559</v>
      </c>
      <c r="F101" s="48" t="s">
        <v>558</v>
      </c>
      <c r="G101" s="30" t="s">
        <v>117</v>
      </c>
      <c r="H101" s="15" t="s">
        <v>302</v>
      </c>
      <c r="I101" s="16" t="s">
        <v>457</v>
      </c>
      <c r="J101" s="16" t="s">
        <v>319</v>
      </c>
      <c r="K101" s="17" t="s">
        <v>475</v>
      </c>
      <c r="L101" s="41">
        <v>1.2E-2</v>
      </c>
      <c r="M101" s="16">
        <v>2</v>
      </c>
      <c r="N101" s="16">
        <v>2</v>
      </c>
      <c r="O101" s="16">
        <v>18.600000000000001</v>
      </c>
      <c r="P101" s="16">
        <v>5.0999999999999996</v>
      </c>
      <c r="Q101" s="19">
        <f t="shared" si="15"/>
        <v>23.700000000000003</v>
      </c>
      <c r="R101" s="20">
        <f t="shared" si="21"/>
        <v>0.21518987341772147</v>
      </c>
      <c r="S101" s="21">
        <v>0.5</v>
      </c>
      <c r="T101" s="16">
        <v>43</v>
      </c>
      <c r="U101" s="26">
        <f t="shared" si="19"/>
        <v>167.44186046511629</v>
      </c>
      <c r="V101" s="16"/>
      <c r="W101" s="16"/>
      <c r="X101" s="16"/>
      <c r="Y101" s="16"/>
      <c r="Z101" s="24" t="s">
        <v>458</v>
      </c>
      <c r="AA101" s="25" t="s">
        <v>458</v>
      </c>
      <c r="AB101" s="24" t="s">
        <v>458</v>
      </c>
      <c r="AC101" s="25" t="s">
        <v>458</v>
      </c>
      <c r="AD101" s="24" t="s">
        <v>458</v>
      </c>
      <c r="AE101" s="24" t="s">
        <v>458</v>
      </c>
      <c r="AF101" s="24" t="s">
        <v>458</v>
      </c>
      <c r="AG101" s="16"/>
      <c r="AH101" s="16"/>
      <c r="AI101" s="16"/>
      <c r="AJ101" s="16"/>
      <c r="AK101" s="46" t="s">
        <v>458</v>
      </c>
      <c r="AL101" s="46" t="s">
        <v>458</v>
      </c>
      <c r="AM101" s="46" t="s">
        <v>458</v>
      </c>
      <c r="AN101" s="46" t="s">
        <v>458</v>
      </c>
      <c r="AO101" s="46" t="s">
        <v>458</v>
      </c>
      <c r="AP101" s="12"/>
      <c r="AQ101" s="75">
        <v>41698</v>
      </c>
    </row>
    <row r="102" spans="1:43" x14ac:dyDescent="0.2">
      <c r="A102" s="9" t="s">
        <v>212</v>
      </c>
      <c r="B102" s="9" t="s">
        <v>339</v>
      </c>
      <c r="C102" s="32" t="s">
        <v>186</v>
      </c>
      <c r="D102" s="39" t="s">
        <v>184</v>
      </c>
      <c r="E102" s="33" t="s">
        <v>624</v>
      </c>
      <c r="F102" s="33" t="s">
        <v>669</v>
      </c>
      <c r="G102" s="30" t="s">
        <v>710</v>
      </c>
      <c r="H102" s="16" t="s">
        <v>711</v>
      </c>
      <c r="I102" s="16" t="s">
        <v>459</v>
      </c>
      <c r="J102" s="16" t="s">
        <v>460</v>
      </c>
      <c r="K102" s="17" t="s">
        <v>460</v>
      </c>
      <c r="L102" s="41" t="s">
        <v>460</v>
      </c>
      <c r="M102" s="16">
        <v>4</v>
      </c>
      <c r="N102" s="16">
        <v>3</v>
      </c>
      <c r="O102" s="16">
        <f>12.9*3</f>
        <v>38.700000000000003</v>
      </c>
      <c r="P102" s="16">
        <v>8.6</v>
      </c>
      <c r="Q102" s="19">
        <f t="shared" si="15"/>
        <v>47.300000000000004</v>
      </c>
      <c r="R102" s="20">
        <f t="shared" si="21"/>
        <v>0.1818181818181818</v>
      </c>
      <c r="S102" s="21">
        <v>0.2</v>
      </c>
      <c r="T102" s="16">
        <v>21</v>
      </c>
      <c r="U102" s="26">
        <f t="shared" si="19"/>
        <v>514.28571428571433</v>
      </c>
      <c r="V102" s="16"/>
      <c r="W102" s="16"/>
      <c r="X102" s="16"/>
      <c r="Y102" s="16"/>
      <c r="Z102" s="24" t="s">
        <v>458</v>
      </c>
      <c r="AA102" s="24" t="s">
        <v>458</v>
      </c>
      <c r="AB102" s="24" t="s">
        <v>458</v>
      </c>
      <c r="AC102" s="24" t="s">
        <v>458</v>
      </c>
      <c r="AD102" s="24" t="s">
        <v>458</v>
      </c>
      <c r="AE102" s="24" t="s">
        <v>458</v>
      </c>
      <c r="AF102" s="16"/>
      <c r="AG102" s="16"/>
      <c r="AH102" s="16"/>
      <c r="AI102" s="16"/>
      <c r="AJ102" s="16"/>
      <c r="AK102" s="46" t="s">
        <v>458</v>
      </c>
      <c r="AL102" s="46" t="s">
        <v>458</v>
      </c>
      <c r="AM102" s="46" t="s">
        <v>458</v>
      </c>
      <c r="AN102" s="46" t="s">
        <v>458</v>
      </c>
      <c r="AO102" s="46" t="s">
        <v>458</v>
      </c>
      <c r="AP102" s="12"/>
      <c r="AQ102" s="75">
        <v>41698</v>
      </c>
    </row>
    <row r="103" spans="1:43" ht="15" x14ac:dyDescent="0.2">
      <c r="A103" s="9" t="s">
        <v>7</v>
      </c>
      <c r="B103" s="9" t="s">
        <v>283</v>
      </c>
      <c r="C103" s="32" t="s">
        <v>202</v>
      </c>
      <c r="D103" s="39" t="s">
        <v>193</v>
      </c>
      <c r="E103" s="29" t="s">
        <v>561</v>
      </c>
      <c r="F103" s="48" t="s">
        <v>560</v>
      </c>
      <c r="G103" s="30" t="s">
        <v>188</v>
      </c>
      <c r="H103" s="15" t="s">
        <v>314</v>
      </c>
      <c r="I103" s="16" t="s">
        <v>457</v>
      </c>
      <c r="J103" s="16" t="s">
        <v>319</v>
      </c>
      <c r="K103" s="17" t="s">
        <v>475</v>
      </c>
      <c r="L103" s="18">
        <v>1.2E-2</v>
      </c>
      <c r="M103" s="16">
        <v>1</v>
      </c>
      <c r="N103" s="16">
        <v>1</v>
      </c>
      <c r="O103" s="12">
        <v>15</v>
      </c>
      <c r="P103" s="12">
        <v>2.5</v>
      </c>
      <c r="Q103" s="19">
        <f t="shared" si="15"/>
        <v>17.5</v>
      </c>
      <c r="R103" s="20">
        <f t="shared" si="21"/>
        <v>0.14285714285714285</v>
      </c>
      <c r="S103" s="21">
        <v>0.2</v>
      </c>
      <c r="T103" s="16">
        <v>26</v>
      </c>
      <c r="U103" s="26">
        <f t="shared" si="19"/>
        <v>138.46153846153845</v>
      </c>
      <c r="V103" s="16"/>
      <c r="W103" s="16"/>
      <c r="X103" s="16"/>
      <c r="Y103" s="16"/>
      <c r="Z103" s="24" t="s">
        <v>458</v>
      </c>
      <c r="AA103" s="24" t="s">
        <v>458</v>
      </c>
      <c r="AB103" s="24" t="s">
        <v>458</v>
      </c>
      <c r="AC103" s="24" t="s">
        <v>458</v>
      </c>
      <c r="AD103" s="24" t="s">
        <v>458</v>
      </c>
      <c r="AE103" s="24" t="s">
        <v>458</v>
      </c>
      <c r="AF103" s="24" t="s">
        <v>458</v>
      </c>
      <c r="AG103" s="16"/>
      <c r="AH103" s="16"/>
      <c r="AI103" s="16"/>
      <c r="AJ103" s="16"/>
      <c r="AK103" s="12"/>
      <c r="AL103" s="12"/>
      <c r="AM103" s="12"/>
      <c r="AN103" s="12"/>
      <c r="AO103" s="12"/>
      <c r="AP103" s="12"/>
      <c r="AQ103" s="75">
        <v>41698</v>
      </c>
    </row>
    <row r="104" spans="1:43" ht="15" x14ac:dyDescent="0.2">
      <c r="A104" s="9" t="s">
        <v>179</v>
      </c>
      <c r="B104" s="9" t="s">
        <v>284</v>
      </c>
      <c r="C104" s="32" t="s">
        <v>203</v>
      </c>
      <c r="D104" s="39" t="s">
        <v>377</v>
      </c>
      <c r="E104" s="29" t="s">
        <v>563</v>
      </c>
      <c r="F104" s="48" t="s">
        <v>562</v>
      </c>
      <c r="G104" s="30" t="s">
        <v>464</v>
      </c>
      <c r="H104" s="16" t="s">
        <v>354</v>
      </c>
      <c r="I104" s="16" t="s">
        <v>465</v>
      </c>
      <c r="J104" s="16" t="s">
        <v>460</v>
      </c>
      <c r="K104" s="17" t="s">
        <v>460</v>
      </c>
      <c r="L104" s="41" t="s">
        <v>460</v>
      </c>
      <c r="M104" s="16">
        <v>4</v>
      </c>
      <c r="N104" s="16">
        <v>4</v>
      </c>
      <c r="O104" s="12">
        <v>7.7</v>
      </c>
      <c r="P104" s="12">
        <v>10.8</v>
      </c>
      <c r="Q104" s="19">
        <f t="shared" si="15"/>
        <v>18.5</v>
      </c>
      <c r="R104" s="20">
        <f t="shared" si="21"/>
        <v>0.58378378378378382</v>
      </c>
      <c r="S104" s="21">
        <v>0.2</v>
      </c>
      <c r="T104" s="12">
        <v>35</v>
      </c>
      <c r="U104" s="26">
        <f t="shared" si="19"/>
        <v>411.42857142857144</v>
      </c>
      <c r="V104" s="16"/>
      <c r="W104" s="16"/>
      <c r="X104" s="16"/>
      <c r="Y104" s="16"/>
      <c r="Z104" s="24" t="s">
        <v>458</v>
      </c>
      <c r="AA104" s="24" t="s">
        <v>458</v>
      </c>
      <c r="AB104" s="24" t="s">
        <v>458</v>
      </c>
      <c r="AC104" s="24" t="s">
        <v>458</v>
      </c>
      <c r="AD104" s="24" t="s">
        <v>458</v>
      </c>
      <c r="AE104" s="24" t="s">
        <v>458</v>
      </c>
      <c r="AF104" s="24" t="s">
        <v>458</v>
      </c>
      <c r="AG104" s="16"/>
      <c r="AH104" s="16"/>
      <c r="AI104" s="16"/>
      <c r="AJ104" s="16"/>
      <c r="AK104" s="12"/>
      <c r="AL104" s="12"/>
      <c r="AM104" s="12"/>
      <c r="AN104" s="12"/>
      <c r="AO104" s="12"/>
      <c r="AP104" s="12"/>
      <c r="AQ104" s="75">
        <v>41698</v>
      </c>
    </row>
    <row r="105" spans="1:43" ht="15" x14ac:dyDescent="0.2">
      <c r="A105" s="9" t="s">
        <v>7</v>
      </c>
      <c r="B105" s="9" t="s">
        <v>285</v>
      </c>
      <c r="C105" s="32" t="s">
        <v>204</v>
      </c>
      <c r="D105" s="39" t="s">
        <v>192</v>
      </c>
      <c r="E105" s="29" t="s">
        <v>565</v>
      </c>
      <c r="F105" s="48" t="s">
        <v>564</v>
      </c>
      <c r="G105" s="30" t="s">
        <v>191</v>
      </c>
      <c r="H105" s="15" t="s">
        <v>359</v>
      </c>
      <c r="I105" s="16" t="s">
        <v>457</v>
      </c>
      <c r="J105" s="16" t="s">
        <v>460</v>
      </c>
      <c r="K105" s="17" t="s">
        <v>460</v>
      </c>
      <c r="L105" s="41" t="s">
        <v>460</v>
      </c>
      <c r="M105" s="16">
        <v>1</v>
      </c>
      <c r="N105" s="16">
        <v>1</v>
      </c>
      <c r="O105" s="12">
        <v>38.799999999999997</v>
      </c>
      <c r="P105" s="12">
        <v>3.2</v>
      </c>
      <c r="Q105" s="19">
        <f t="shared" si="15"/>
        <v>42</v>
      </c>
      <c r="R105" s="20">
        <f t="shared" si="21"/>
        <v>7.6190476190476197E-2</v>
      </c>
      <c r="S105" s="21">
        <v>0.2</v>
      </c>
      <c r="T105" s="12">
        <v>45</v>
      </c>
      <c r="U105" s="22">
        <f t="shared" si="19"/>
        <v>80</v>
      </c>
      <c r="V105" s="24" t="s">
        <v>458</v>
      </c>
      <c r="W105" s="24" t="s">
        <v>458</v>
      </c>
      <c r="X105" s="24" t="s">
        <v>458</v>
      </c>
      <c r="Y105" s="24" t="s">
        <v>458</v>
      </c>
      <c r="Z105" s="24" t="s">
        <v>458</v>
      </c>
      <c r="AA105" s="24" t="s">
        <v>458</v>
      </c>
      <c r="AB105" s="25" t="s">
        <v>458</v>
      </c>
      <c r="AC105" s="24" t="s">
        <v>458</v>
      </c>
      <c r="AD105" s="24" t="s">
        <v>458</v>
      </c>
      <c r="AE105" s="24" t="s">
        <v>458</v>
      </c>
      <c r="AF105" s="16"/>
      <c r="AG105" s="16"/>
      <c r="AH105" s="16"/>
      <c r="AI105" s="16"/>
      <c r="AJ105" s="16"/>
      <c r="AK105" s="12"/>
      <c r="AL105" s="12"/>
      <c r="AM105" s="12"/>
      <c r="AN105" s="12"/>
      <c r="AO105" s="12"/>
      <c r="AP105" s="12"/>
      <c r="AQ105" s="75">
        <v>41698</v>
      </c>
    </row>
    <row r="106" spans="1:43" ht="15" x14ac:dyDescent="0.2">
      <c r="A106" s="9" t="s">
        <v>179</v>
      </c>
      <c r="B106" s="9" t="s">
        <v>286</v>
      </c>
      <c r="C106" s="32" t="s">
        <v>205</v>
      </c>
      <c r="D106" s="39" t="s">
        <v>181</v>
      </c>
      <c r="E106" s="29" t="s">
        <v>567</v>
      </c>
      <c r="F106" s="48" t="s">
        <v>566</v>
      </c>
      <c r="G106" s="30" t="s">
        <v>700</v>
      </c>
      <c r="H106" s="15" t="s">
        <v>701</v>
      </c>
      <c r="I106" s="16" t="s">
        <v>465</v>
      </c>
      <c r="J106" s="16" t="s">
        <v>460</v>
      </c>
      <c r="K106" s="17" t="s">
        <v>460</v>
      </c>
      <c r="L106" s="41" t="s">
        <v>460</v>
      </c>
      <c r="M106" s="16">
        <v>4</v>
      </c>
      <c r="N106" s="16">
        <v>4</v>
      </c>
      <c r="O106" s="16">
        <f>24.5*4</f>
        <v>98</v>
      </c>
      <c r="P106" s="16">
        <v>5.5</v>
      </c>
      <c r="Q106" s="19">
        <f t="shared" si="15"/>
        <v>103.5</v>
      </c>
      <c r="R106" s="20">
        <f t="shared" si="21"/>
        <v>5.3140096618357488E-2</v>
      </c>
      <c r="S106" s="21">
        <v>0.2</v>
      </c>
      <c r="T106" s="12">
        <v>28</v>
      </c>
      <c r="U106" s="26">
        <f t="shared" si="19"/>
        <v>514.28571428571433</v>
      </c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2"/>
      <c r="AL106" s="12"/>
      <c r="AM106" s="12"/>
      <c r="AN106" s="12"/>
      <c r="AO106" s="12"/>
      <c r="AP106" s="12"/>
      <c r="AQ106" s="75">
        <v>41698</v>
      </c>
    </row>
    <row r="107" spans="1:43" ht="15" x14ac:dyDescent="0.2">
      <c r="A107" s="9" t="s">
        <v>179</v>
      </c>
      <c r="B107" s="9" t="s">
        <v>335</v>
      </c>
      <c r="C107" s="32"/>
      <c r="D107" s="39" t="s">
        <v>378</v>
      </c>
      <c r="E107" s="29" t="s">
        <v>568</v>
      </c>
      <c r="F107" s="51" t="s">
        <v>190</v>
      </c>
      <c r="G107" s="30" t="s">
        <v>700</v>
      </c>
      <c r="H107" s="15" t="s">
        <v>701</v>
      </c>
      <c r="I107" s="68" t="s">
        <v>465</v>
      </c>
      <c r="J107" s="16"/>
      <c r="K107" s="17"/>
      <c r="L107" s="41"/>
      <c r="M107" s="16">
        <v>1</v>
      </c>
      <c r="N107" s="16">
        <v>1</v>
      </c>
      <c r="O107" s="16">
        <v>130</v>
      </c>
      <c r="P107" s="16">
        <v>10.5</v>
      </c>
      <c r="Q107" s="19">
        <f t="shared" si="15"/>
        <v>140.5</v>
      </c>
      <c r="R107" s="20">
        <f t="shared" si="21"/>
        <v>7.4733096085409248E-2</v>
      </c>
      <c r="S107" s="21">
        <v>0.2</v>
      </c>
      <c r="T107" s="12">
        <v>75</v>
      </c>
      <c r="U107" s="22">
        <f t="shared" si="19"/>
        <v>48</v>
      </c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2"/>
      <c r="AL107" s="12"/>
      <c r="AM107" s="12"/>
      <c r="AN107" s="12"/>
      <c r="AO107" s="12"/>
      <c r="AP107" s="12"/>
      <c r="AQ107" s="75">
        <v>41698</v>
      </c>
    </row>
    <row r="108" spans="1:43" ht="15" x14ac:dyDescent="0.2">
      <c r="A108" s="9" t="s">
        <v>179</v>
      </c>
      <c r="B108" s="9" t="s">
        <v>379</v>
      </c>
      <c r="C108" s="32"/>
      <c r="D108" s="39" t="s">
        <v>380</v>
      </c>
      <c r="E108" s="29" t="s">
        <v>570</v>
      </c>
      <c r="F108" s="48" t="s">
        <v>569</v>
      </c>
      <c r="G108" s="30" t="s">
        <v>496</v>
      </c>
      <c r="H108" s="15" t="s">
        <v>300</v>
      </c>
      <c r="I108" s="16" t="s">
        <v>457</v>
      </c>
      <c r="J108" s="16" t="s">
        <v>319</v>
      </c>
      <c r="K108" s="17" t="s">
        <v>475</v>
      </c>
      <c r="L108" s="18">
        <v>1.2E-2</v>
      </c>
      <c r="M108" s="16">
        <v>2</v>
      </c>
      <c r="N108" s="16">
        <v>2</v>
      </c>
      <c r="O108" s="12">
        <v>76</v>
      </c>
      <c r="P108" s="12">
        <v>5</v>
      </c>
      <c r="Q108" s="19">
        <f t="shared" si="15"/>
        <v>81</v>
      </c>
      <c r="R108" s="20">
        <f t="shared" si="21"/>
        <v>6.1728395061728392E-2</v>
      </c>
      <c r="S108" s="21">
        <v>0.2</v>
      </c>
      <c r="T108" s="12">
        <v>30</v>
      </c>
      <c r="U108" s="22">
        <f t="shared" si="19"/>
        <v>240</v>
      </c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2"/>
      <c r="AL108" s="12"/>
      <c r="AM108" s="12"/>
      <c r="AN108" s="12"/>
      <c r="AO108" s="12"/>
      <c r="AP108" s="12"/>
      <c r="AQ108" s="75">
        <v>41698</v>
      </c>
    </row>
    <row r="109" spans="1:43" x14ac:dyDescent="0.2">
      <c r="A109" s="9" t="s">
        <v>647</v>
      </c>
      <c r="B109" s="9" t="s">
        <v>381</v>
      </c>
      <c r="C109" s="32"/>
      <c r="D109" s="39" t="s">
        <v>382</v>
      </c>
      <c r="E109" s="33" t="s">
        <v>625</v>
      </c>
      <c r="F109" s="33" t="s">
        <v>670</v>
      </c>
      <c r="G109" s="30" t="s">
        <v>496</v>
      </c>
      <c r="H109" s="15" t="s">
        <v>300</v>
      </c>
      <c r="I109" s="68" t="s">
        <v>479</v>
      </c>
      <c r="J109" s="15" t="s">
        <v>332</v>
      </c>
      <c r="K109" s="17" t="s">
        <v>790</v>
      </c>
      <c r="L109" s="41">
        <v>3.0000000000000001E-3</v>
      </c>
      <c r="M109" s="16">
        <v>4</v>
      </c>
      <c r="N109" s="16">
        <v>4</v>
      </c>
      <c r="O109" s="12">
        <v>26</v>
      </c>
      <c r="P109" s="12">
        <v>2.5</v>
      </c>
      <c r="Q109" s="19">
        <f t="shared" si="15"/>
        <v>28.5</v>
      </c>
      <c r="R109" s="20">
        <f t="shared" si="21"/>
        <v>8.771929824561403E-2</v>
      </c>
      <c r="S109" s="21">
        <v>0.2</v>
      </c>
      <c r="T109" s="16">
        <v>28</v>
      </c>
      <c r="U109" s="26">
        <f t="shared" si="19"/>
        <v>514.28571428571433</v>
      </c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2"/>
      <c r="AL109" s="12"/>
      <c r="AM109" s="12"/>
      <c r="AN109" s="12"/>
      <c r="AO109" s="12"/>
      <c r="AP109" s="12"/>
      <c r="AQ109" s="75">
        <v>41698</v>
      </c>
    </row>
    <row r="110" spans="1:43" ht="15" x14ac:dyDescent="0.25">
      <c r="A110" s="9" t="s">
        <v>648</v>
      </c>
      <c r="B110" s="9" t="s">
        <v>414</v>
      </c>
      <c r="C110" s="32"/>
      <c r="D110" s="39" t="s">
        <v>415</v>
      </c>
      <c r="E110" s="29" t="s">
        <v>600</v>
      </c>
      <c r="F110" s="51" t="s">
        <v>671</v>
      </c>
      <c r="G110" s="30" t="s">
        <v>698</v>
      </c>
      <c r="H110" s="59" t="s">
        <v>685</v>
      </c>
      <c r="I110" s="60" t="s">
        <v>699</v>
      </c>
      <c r="J110" s="59" t="s">
        <v>460</v>
      </c>
      <c r="K110" s="61" t="s">
        <v>460</v>
      </c>
      <c r="L110" s="59" t="s">
        <v>460</v>
      </c>
      <c r="M110" s="16">
        <v>1</v>
      </c>
      <c r="N110" s="16">
        <v>1</v>
      </c>
      <c r="O110" s="16">
        <v>371</v>
      </c>
      <c r="P110" s="16">
        <v>13.6</v>
      </c>
      <c r="Q110" s="19">
        <f t="shared" si="15"/>
        <v>384.6</v>
      </c>
      <c r="R110" s="20">
        <f t="shared" si="21"/>
        <v>3.5361414456578262E-2</v>
      </c>
      <c r="S110" s="21">
        <v>0.3</v>
      </c>
      <c r="T110" s="16">
        <v>60</v>
      </c>
      <c r="U110" s="22">
        <f t="shared" si="19"/>
        <v>60</v>
      </c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24" t="s">
        <v>458</v>
      </c>
      <c r="AH110" s="16"/>
      <c r="AI110" s="16"/>
      <c r="AJ110" s="46" t="s">
        <v>458</v>
      </c>
      <c r="AK110" s="12"/>
      <c r="AL110" s="12"/>
      <c r="AM110" s="12"/>
      <c r="AN110" s="12"/>
      <c r="AO110" s="12"/>
      <c r="AP110" s="12"/>
      <c r="AQ110" s="75">
        <v>41698</v>
      </c>
    </row>
    <row r="111" spans="1:43" ht="15" x14ac:dyDescent="0.25">
      <c r="A111" s="9" t="s">
        <v>648</v>
      </c>
      <c r="B111" s="9" t="s">
        <v>412</v>
      </c>
      <c r="C111" s="32"/>
      <c r="D111" s="39" t="s">
        <v>413</v>
      </c>
      <c r="E111" s="29" t="s">
        <v>600</v>
      </c>
      <c r="F111" s="51" t="s">
        <v>671</v>
      </c>
      <c r="G111" s="30" t="s">
        <v>698</v>
      </c>
      <c r="H111" s="59" t="s">
        <v>685</v>
      </c>
      <c r="I111" s="60" t="s">
        <v>699</v>
      </c>
      <c r="J111" s="59" t="s">
        <v>460</v>
      </c>
      <c r="K111" s="61" t="s">
        <v>460</v>
      </c>
      <c r="L111" s="59" t="s">
        <v>460</v>
      </c>
      <c r="M111" s="16">
        <v>1</v>
      </c>
      <c r="N111" s="16">
        <v>1</v>
      </c>
      <c r="O111" s="16">
        <v>366</v>
      </c>
      <c r="P111" s="16">
        <v>13.6</v>
      </c>
      <c r="Q111" s="19">
        <f t="shared" si="15"/>
        <v>379.6</v>
      </c>
      <c r="R111" s="20">
        <f t="shared" si="21"/>
        <v>3.5827186512118019E-2</v>
      </c>
      <c r="S111" s="21">
        <v>0.3</v>
      </c>
      <c r="T111" s="16">
        <v>60</v>
      </c>
      <c r="U111" s="22">
        <f t="shared" si="19"/>
        <v>60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4" t="s">
        <v>458</v>
      </c>
      <c r="AH111" s="16"/>
      <c r="AI111" s="16"/>
      <c r="AJ111" s="46" t="s">
        <v>458</v>
      </c>
      <c r="AK111" s="12"/>
      <c r="AL111" s="12"/>
      <c r="AM111" s="12"/>
      <c r="AN111" s="12"/>
      <c r="AO111" s="12"/>
      <c r="AP111" s="12"/>
      <c r="AQ111" s="75">
        <v>41698</v>
      </c>
    </row>
    <row r="112" spans="1:43" ht="15" x14ac:dyDescent="0.2">
      <c r="A112" s="9" t="s">
        <v>649</v>
      </c>
      <c r="B112" s="9" t="s">
        <v>405</v>
      </c>
      <c r="C112" s="32"/>
      <c r="D112" s="39" t="s">
        <v>407</v>
      </c>
      <c r="E112" s="29" t="s">
        <v>578</v>
      </c>
      <c r="F112" s="48" t="s">
        <v>577</v>
      </c>
      <c r="G112" s="30" t="s">
        <v>496</v>
      </c>
      <c r="H112" s="16" t="s">
        <v>300</v>
      </c>
      <c r="I112" s="16" t="s">
        <v>457</v>
      </c>
      <c r="J112" s="16" t="s">
        <v>319</v>
      </c>
      <c r="K112" s="17" t="s">
        <v>475</v>
      </c>
      <c r="L112" s="18">
        <v>1.2E-2</v>
      </c>
      <c r="M112" s="16">
        <v>1</v>
      </c>
      <c r="N112" s="16">
        <v>1</v>
      </c>
      <c r="O112" s="16">
        <v>75</v>
      </c>
      <c r="P112" s="16">
        <v>8.5</v>
      </c>
      <c r="Q112" s="19">
        <f t="shared" si="15"/>
        <v>83.5</v>
      </c>
      <c r="R112" s="20">
        <f t="shared" si="21"/>
        <v>0.10179640718562874</v>
      </c>
      <c r="S112" s="21">
        <v>0.2</v>
      </c>
      <c r="T112" s="16">
        <v>30</v>
      </c>
      <c r="U112" s="22">
        <f t="shared" si="19"/>
        <v>120</v>
      </c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24" t="s">
        <v>458</v>
      </c>
      <c r="AG112" s="16"/>
      <c r="AH112" s="16"/>
      <c r="AI112" s="16"/>
      <c r="AJ112" s="16"/>
      <c r="AK112" s="12"/>
      <c r="AL112" s="12"/>
      <c r="AM112" s="12"/>
      <c r="AN112" s="12"/>
      <c r="AO112" s="12"/>
      <c r="AP112" s="12"/>
      <c r="AQ112" s="75">
        <v>41698</v>
      </c>
    </row>
    <row r="113" spans="1:43" ht="15" x14ac:dyDescent="0.2">
      <c r="A113" s="9" t="s">
        <v>649</v>
      </c>
      <c r="B113" s="9" t="s">
        <v>406</v>
      </c>
      <c r="C113" s="32"/>
      <c r="D113" s="39" t="s">
        <v>408</v>
      </c>
      <c r="E113" s="29" t="s">
        <v>579</v>
      </c>
      <c r="F113" s="48" t="s">
        <v>580</v>
      </c>
      <c r="G113" s="30" t="s">
        <v>496</v>
      </c>
      <c r="H113" s="16" t="s">
        <v>713</v>
      </c>
      <c r="I113" s="16" t="s">
        <v>457</v>
      </c>
      <c r="J113" s="16" t="s">
        <v>320</v>
      </c>
      <c r="K113" s="17" t="s">
        <v>475</v>
      </c>
      <c r="L113" s="18">
        <v>1.2E-2</v>
      </c>
      <c r="M113" s="16">
        <v>1</v>
      </c>
      <c r="N113" s="16">
        <v>1</v>
      </c>
      <c r="O113" s="12">
        <v>80</v>
      </c>
      <c r="P113" s="12">
        <v>9</v>
      </c>
      <c r="Q113" s="19">
        <f t="shared" si="15"/>
        <v>89</v>
      </c>
      <c r="R113" s="20">
        <f t="shared" si="21"/>
        <v>0.10112359550561797</v>
      </c>
      <c r="S113" s="21">
        <v>0.2</v>
      </c>
      <c r="T113" s="16">
        <v>35</v>
      </c>
      <c r="U113" s="31">
        <f t="shared" si="19"/>
        <v>102.85714285714286</v>
      </c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24" t="s">
        <v>458</v>
      </c>
      <c r="AG113" s="16"/>
      <c r="AH113" s="16"/>
      <c r="AI113" s="16"/>
      <c r="AJ113" s="16"/>
      <c r="AK113" s="12"/>
      <c r="AL113" s="12"/>
      <c r="AM113" s="12"/>
      <c r="AN113" s="12"/>
      <c r="AO113" s="12"/>
      <c r="AP113" s="12"/>
      <c r="AQ113" s="75">
        <v>41698</v>
      </c>
    </row>
    <row r="114" spans="1:43" x14ac:dyDescent="0.2">
      <c r="A114" s="9" t="s">
        <v>6</v>
      </c>
      <c r="B114" s="9" t="s">
        <v>287</v>
      </c>
      <c r="C114" s="32" t="s">
        <v>9</v>
      </c>
      <c r="D114" s="39" t="s">
        <v>1</v>
      </c>
      <c r="E114" s="33" t="s">
        <v>626</v>
      </c>
      <c r="F114" s="40" t="s">
        <v>672</v>
      </c>
      <c r="G114" s="30" t="s">
        <v>462</v>
      </c>
      <c r="H114" s="16" t="s">
        <v>306</v>
      </c>
      <c r="I114" s="16" t="s">
        <v>457</v>
      </c>
      <c r="J114" s="16" t="s">
        <v>319</v>
      </c>
      <c r="K114" s="17" t="s">
        <v>475</v>
      </c>
      <c r="L114" s="18">
        <v>1.2E-2</v>
      </c>
      <c r="M114" s="16">
        <v>4</v>
      </c>
      <c r="N114" s="16">
        <v>4</v>
      </c>
      <c r="O114" s="16">
        <v>22.8</v>
      </c>
      <c r="P114" s="16">
        <v>11.5</v>
      </c>
      <c r="Q114" s="19">
        <f t="shared" si="15"/>
        <v>34.299999999999997</v>
      </c>
      <c r="R114" s="20">
        <f t="shared" si="21"/>
        <v>0.3352769679300292</v>
      </c>
      <c r="S114" s="21">
        <v>0.5</v>
      </c>
      <c r="T114" s="12">
        <v>25</v>
      </c>
      <c r="U114" s="22">
        <f t="shared" si="19"/>
        <v>576</v>
      </c>
      <c r="V114" s="16"/>
      <c r="W114" s="16"/>
      <c r="X114" s="16"/>
      <c r="Y114" s="16"/>
      <c r="Z114" s="24" t="s">
        <v>458</v>
      </c>
      <c r="AA114" s="24" t="s">
        <v>458</v>
      </c>
      <c r="AB114" s="24" t="s">
        <v>458</v>
      </c>
      <c r="AC114" s="24" t="s">
        <v>458</v>
      </c>
      <c r="AD114" s="24" t="s">
        <v>458</v>
      </c>
      <c r="AE114" s="24" t="s">
        <v>458</v>
      </c>
      <c r="AF114" s="16"/>
      <c r="AG114" s="16"/>
      <c r="AH114" s="16"/>
      <c r="AI114" s="16"/>
      <c r="AJ114" s="16"/>
      <c r="AK114" s="46" t="s">
        <v>458</v>
      </c>
      <c r="AL114" s="46" t="s">
        <v>458</v>
      </c>
      <c r="AM114" s="46" t="s">
        <v>458</v>
      </c>
      <c r="AN114" s="46" t="s">
        <v>458</v>
      </c>
      <c r="AO114" s="46" t="s">
        <v>458</v>
      </c>
      <c r="AP114" s="12"/>
      <c r="AQ114" s="75">
        <v>41698</v>
      </c>
    </row>
    <row r="115" spans="1:43" x14ac:dyDescent="0.2">
      <c r="A115" s="9" t="s">
        <v>6</v>
      </c>
      <c r="B115" s="9" t="s">
        <v>288</v>
      </c>
      <c r="C115" s="32" t="s">
        <v>10</v>
      </c>
      <c r="D115" s="39" t="s">
        <v>8</v>
      </c>
      <c r="E115" s="33" t="s">
        <v>627</v>
      </c>
      <c r="F115" s="40" t="s">
        <v>673</v>
      </c>
      <c r="G115" s="30" t="s">
        <v>116</v>
      </c>
      <c r="H115" s="15" t="s">
        <v>299</v>
      </c>
      <c r="I115" s="16" t="s">
        <v>457</v>
      </c>
      <c r="J115" s="16" t="s">
        <v>319</v>
      </c>
      <c r="K115" s="17" t="s">
        <v>475</v>
      </c>
      <c r="L115" s="18">
        <v>1.2E-2</v>
      </c>
      <c r="M115" s="16">
        <v>1</v>
      </c>
      <c r="N115" s="16">
        <v>1</v>
      </c>
      <c r="O115" s="16">
        <v>98.6</v>
      </c>
      <c r="P115" s="16">
        <v>1.4</v>
      </c>
      <c r="Q115" s="19">
        <f t="shared" si="15"/>
        <v>100</v>
      </c>
      <c r="R115" s="20">
        <f t="shared" si="21"/>
        <v>1.3999999999999999E-2</v>
      </c>
      <c r="S115" s="21">
        <v>0.2</v>
      </c>
      <c r="T115" s="12">
        <v>70</v>
      </c>
      <c r="U115" s="26">
        <f t="shared" si="19"/>
        <v>51.428571428571431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24" t="s">
        <v>458</v>
      </c>
      <c r="AG115" s="16"/>
      <c r="AH115" s="16"/>
      <c r="AI115" s="16"/>
      <c r="AJ115" s="16"/>
      <c r="AK115" s="12"/>
      <c r="AL115" s="12"/>
      <c r="AM115" s="12"/>
      <c r="AN115" s="12"/>
      <c r="AO115" s="12"/>
      <c r="AP115" s="12"/>
      <c r="AQ115" s="75">
        <v>41698</v>
      </c>
    </row>
    <row r="116" spans="1:43" ht="15" x14ac:dyDescent="0.2">
      <c r="A116" s="9" t="s">
        <v>6</v>
      </c>
      <c r="B116" s="9" t="s">
        <v>289</v>
      </c>
      <c r="C116" s="32" t="s">
        <v>11</v>
      </c>
      <c r="D116" s="39" t="s">
        <v>2</v>
      </c>
      <c r="E116" s="29" t="s">
        <v>582</v>
      </c>
      <c r="F116" s="51" t="s">
        <v>581</v>
      </c>
      <c r="G116" s="30" t="s">
        <v>116</v>
      </c>
      <c r="H116" s="15" t="s">
        <v>299</v>
      </c>
      <c r="I116" s="16" t="s">
        <v>457</v>
      </c>
      <c r="J116" s="16" t="s">
        <v>319</v>
      </c>
      <c r="K116" s="17" t="s">
        <v>475</v>
      </c>
      <c r="L116" s="18">
        <v>1.2E-2</v>
      </c>
      <c r="M116" s="16">
        <v>2</v>
      </c>
      <c r="N116" s="16">
        <v>2</v>
      </c>
      <c r="O116" s="16">
        <v>32</v>
      </c>
      <c r="P116" s="16">
        <v>3.3</v>
      </c>
      <c r="Q116" s="19">
        <f t="shared" si="15"/>
        <v>35.299999999999997</v>
      </c>
      <c r="R116" s="20">
        <f t="shared" si="21"/>
        <v>9.3484419263456089E-2</v>
      </c>
      <c r="S116" s="21">
        <v>0.2</v>
      </c>
      <c r="T116" s="12">
        <v>36</v>
      </c>
      <c r="U116" s="22">
        <f t="shared" si="19"/>
        <v>200</v>
      </c>
      <c r="V116" s="24" t="s">
        <v>458</v>
      </c>
      <c r="W116" s="24" t="s">
        <v>458</v>
      </c>
      <c r="X116" s="24" t="s">
        <v>458</v>
      </c>
      <c r="Y116" s="25" t="s">
        <v>458</v>
      </c>
      <c r="Z116" s="24" t="s">
        <v>458</v>
      </c>
      <c r="AA116" s="24" t="s">
        <v>458</v>
      </c>
      <c r="AB116" s="24" t="s">
        <v>458</v>
      </c>
      <c r="AC116" s="24" t="s">
        <v>458</v>
      </c>
      <c r="AD116" s="24" t="s">
        <v>458</v>
      </c>
      <c r="AE116" s="24" t="s">
        <v>458</v>
      </c>
      <c r="AF116" s="16"/>
      <c r="AG116" s="16"/>
      <c r="AH116" s="16"/>
      <c r="AI116" s="16"/>
      <c r="AJ116" s="16"/>
      <c r="AK116" s="12"/>
      <c r="AL116" s="12"/>
      <c r="AM116" s="12"/>
      <c r="AN116" s="12"/>
      <c r="AO116" s="12"/>
      <c r="AP116" s="12"/>
      <c r="AQ116" s="75">
        <v>41698</v>
      </c>
    </row>
    <row r="117" spans="1:43" s="7" customFormat="1" x14ac:dyDescent="0.2">
      <c r="A117" s="9" t="s">
        <v>6</v>
      </c>
      <c r="B117" s="9" t="s">
        <v>290</v>
      </c>
      <c r="C117" s="39" t="s">
        <v>12</v>
      </c>
      <c r="D117" s="39" t="s">
        <v>3</v>
      </c>
      <c r="E117" s="33" t="s">
        <v>628</v>
      </c>
      <c r="F117" s="33" t="s">
        <v>674</v>
      </c>
      <c r="G117" s="58" t="s">
        <v>462</v>
      </c>
      <c r="H117" s="12" t="s">
        <v>306</v>
      </c>
      <c r="I117" s="12" t="s">
        <v>457</v>
      </c>
      <c r="J117" s="12" t="s">
        <v>319</v>
      </c>
      <c r="K117" s="52" t="s">
        <v>475</v>
      </c>
      <c r="L117" s="73">
        <v>1.2E-2</v>
      </c>
      <c r="M117" s="12">
        <v>2</v>
      </c>
      <c r="N117" s="12">
        <v>2</v>
      </c>
      <c r="O117" s="12">
        <v>1.2</v>
      </c>
      <c r="P117" s="12">
        <v>2.4</v>
      </c>
      <c r="Q117" s="62">
        <f>O117+O118+P117</f>
        <v>4.9000000000000004</v>
      </c>
      <c r="R117" s="55">
        <f t="shared" si="21"/>
        <v>0.48979591836734687</v>
      </c>
      <c r="S117" s="28">
        <v>0.5</v>
      </c>
      <c r="T117" s="12">
        <v>25</v>
      </c>
      <c r="U117" s="57">
        <f t="shared" si="19"/>
        <v>288</v>
      </c>
      <c r="V117" s="23" t="s">
        <v>458</v>
      </c>
      <c r="W117" s="23" t="s">
        <v>458</v>
      </c>
      <c r="X117" s="23" t="s">
        <v>458</v>
      </c>
      <c r="Y117" s="23" t="s">
        <v>458</v>
      </c>
      <c r="Z117" s="23" t="s">
        <v>458</v>
      </c>
      <c r="AA117" s="23" t="s">
        <v>458</v>
      </c>
      <c r="AB117" s="23" t="s">
        <v>458</v>
      </c>
      <c r="AC117" s="23" t="s">
        <v>458</v>
      </c>
      <c r="AD117" s="23" t="s">
        <v>458</v>
      </c>
      <c r="AE117" s="23" t="s">
        <v>458</v>
      </c>
      <c r="AF117" s="12"/>
      <c r="AG117" s="12"/>
      <c r="AH117" s="12"/>
      <c r="AI117" s="12"/>
      <c r="AJ117" s="12"/>
      <c r="AK117" s="46" t="s">
        <v>458</v>
      </c>
      <c r="AL117" s="46" t="s">
        <v>458</v>
      </c>
      <c r="AM117" s="46" t="s">
        <v>458</v>
      </c>
      <c r="AN117" s="46" t="s">
        <v>458</v>
      </c>
      <c r="AO117" s="46" t="s">
        <v>458</v>
      </c>
      <c r="AP117" s="12"/>
      <c r="AQ117" s="75">
        <v>41698</v>
      </c>
    </row>
    <row r="118" spans="1:43" s="7" customFormat="1" x14ac:dyDescent="0.2">
      <c r="A118" s="9" t="s">
        <v>6</v>
      </c>
      <c r="B118" s="9" t="s">
        <v>295</v>
      </c>
      <c r="C118" s="39" t="s">
        <v>18</v>
      </c>
      <c r="D118" s="39" t="s">
        <v>19</v>
      </c>
      <c r="E118" s="33" t="s">
        <v>628</v>
      </c>
      <c r="F118" s="33" t="s">
        <v>681</v>
      </c>
      <c r="G118" s="58" t="s">
        <v>462</v>
      </c>
      <c r="H118" s="12" t="s">
        <v>306</v>
      </c>
      <c r="I118" s="12" t="s">
        <v>457</v>
      </c>
      <c r="J118" s="12" t="s">
        <v>319</v>
      </c>
      <c r="K118" s="52" t="s">
        <v>475</v>
      </c>
      <c r="L118" s="73">
        <v>1.2E-2</v>
      </c>
      <c r="M118" s="12">
        <v>2</v>
      </c>
      <c r="N118" s="12">
        <v>2</v>
      </c>
      <c r="O118" s="12">
        <v>1.3</v>
      </c>
      <c r="P118" s="12">
        <v>2.4</v>
      </c>
      <c r="Q118" s="62">
        <f>O117+O118+P118</f>
        <v>4.9000000000000004</v>
      </c>
      <c r="R118" s="55">
        <f t="shared" ref="R118" si="23">P118/Q118</f>
        <v>0.48979591836734687</v>
      </c>
      <c r="S118" s="28">
        <v>0.5</v>
      </c>
      <c r="T118" s="12">
        <v>25</v>
      </c>
      <c r="U118" s="57">
        <f t="shared" ref="U118" si="24">(3600*N118)/T118</f>
        <v>288</v>
      </c>
      <c r="V118" s="23" t="s">
        <v>458</v>
      </c>
      <c r="W118" s="23" t="s">
        <v>458</v>
      </c>
      <c r="X118" s="23" t="s">
        <v>458</v>
      </c>
      <c r="Y118" s="23" t="s">
        <v>458</v>
      </c>
      <c r="Z118" s="23" t="s">
        <v>458</v>
      </c>
      <c r="AA118" s="23" t="s">
        <v>458</v>
      </c>
      <c r="AB118" s="23" t="s">
        <v>458</v>
      </c>
      <c r="AC118" s="23" t="s">
        <v>458</v>
      </c>
      <c r="AD118" s="23" t="s">
        <v>458</v>
      </c>
      <c r="AE118" s="23" t="s">
        <v>458</v>
      </c>
      <c r="AF118" s="12"/>
      <c r="AG118" s="12"/>
      <c r="AH118" s="12"/>
      <c r="AI118" s="12"/>
      <c r="AJ118" s="12"/>
      <c r="AK118" s="46" t="s">
        <v>458</v>
      </c>
      <c r="AL118" s="46" t="s">
        <v>458</v>
      </c>
      <c r="AM118" s="46" t="s">
        <v>458</v>
      </c>
      <c r="AN118" s="46" t="s">
        <v>458</v>
      </c>
      <c r="AO118" s="46" t="s">
        <v>458</v>
      </c>
      <c r="AP118" s="12"/>
      <c r="AQ118" s="75">
        <v>41698</v>
      </c>
    </row>
    <row r="119" spans="1:43" ht="15" x14ac:dyDescent="0.2">
      <c r="A119" s="9" t="s">
        <v>6</v>
      </c>
      <c r="B119" s="9" t="s">
        <v>291</v>
      </c>
      <c r="C119" s="32" t="s">
        <v>13</v>
      </c>
      <c r="D119" s="39" t="s">
        <v>17</v>
      </c>
      <c r="E119" s="29" t="s">
        <v>584</v>
      </c>
      <c r="F119" s="51" t="s">
        <v>583</v>
      </c>
      <c r="G119" s="30" t="s">
        <v>116</v>
      </c>
      <c r="H119" s="15" t="s">
        <v>299</v>
      </c>
      <c r="I119" s="16" t="s">
        <v>457</v>
      </c>
      <c r="J119" s="16" t="s">
        <v>319</v>
      </c>
      <c r="K119" s="17" t="s">
        <v>475</v>
      </c>
      <c r="L119" s="18">
        <v>1.2E-2</v>
      </c>
      <c r="M119" s="16">
        <v>1</v>
      </c>
      <c r="N119" s="16">
        <v>1</v>
      </c>
      <c r="O119" s="12">
        <v>189</v>
      </c>
      <c r="P119" s="12">
        <v>3.3</v>
      </c>
      <c r="Q119" s="19">
        <f t="shared" si="15"/>
        <v>192.3</v>
      </c>
      <c r="R119" s="20">
        <f t="shared" si="21"/>
        <v>1.7160686427457095E-2</v>
      </c>
      <c r="S119" s="21">
        <v>0.2</v>
      </c>
      <c r="T119" s="12">
        <v>48</v>
      </c>
      <c r="U119" s="22">
        <f t="shared" si="19"/>
        <v>75</v>
      </c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5" t="s">
        <v>458</v>
      </c>
      <c r="AH119" s="24" t="s">
        <v>458</v>
      </c>
      <c r="AI119" s="24" t="s">
        <v>458</v>
      </c>
      <c r="AJ119" s="24" t="s">
        <v>458</v>
      </c>
      <c r="AK119" s="23"/>
      <c r="AL119" s="23"/>
      <c r="AM119" s="23"/>
      <c r="AN119" s="23"/>
      <c r="AO119" s="23"/>
      <c r="AP119" s="23"/>
      <c r="AQ119" s="75">
        <v>41698</v>
      </c>
    </row>
    <row r="120" spans="1:43" x14ac:dyDescent="0.2">
      <c r="A120" s="9" t="s">
        <v>6</v>
      </c>
      <c r="B120" s="9" t="s">
        <v>292</v>
      </c>
      <c r="C120" s="32" t="s">
        <v>14</v>
      </c>
      <c r="D120" s="39" t="s">
        <v>197</v>
      </c>
      <c r="E120" s="33" t="s">
        <v>629</v>
      </c>
      <c r="F120" s="40" t="s">
        <v>675</v>
      </c>
      <c r="G120" s="30" t="s">
        <v>133</v>
      </c>
      <c r="H120" s="12" t="s">
        <v>338</v>
      </c>
      <c r="I120" s="16" t="s">
        <v>463</v>
      </c>
      <c r="J120" s="16" t="s">
        <v>460</v>
      </c>
      <c r="K120" s="17" t="s">
        <v>460</v>
      </c>
      <c r="L120" s="41" t="s">
        <v>460</v>
      </c>
      <c r="M120" s="16">
        <v>1</v>
      </c>
      <c r="N120" s="16">
        <v>1</v>
      </c>
      <c r="O120" s="16">
        <v>289</v>
      </c>
      <c r="P120" s="16">
        <v>1.6</v>
      </c>
      <c r="Q120" s="19">
        <f t="shared" si="15"/>
        <v>290.60000000000002</v>
      </c>
      <c r="R120" s="20">
        <f t="shared" si="21"/>
        <v>5.5058499655884375E-3</v>
      </c>
      <c r="S120" s="21">
        <v>0.2</v>
      </c>
      <c r="T120" s="12">
        <v>49</v>
      </c>
      <c r="U120" s="26">
        <f t="shared" si="19"/>
        <v>73.469387755102048</v>
      </c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24" t="s">
        <v>458</v>
      </c>
      <c r="AH120" s="16"/>
      <c r="AI120" s="24" t="s">
        <v>458</v>
      </c>
      <c r="AJ120" s="24" t="s">
        <v>458</v>
      </c>
      <c r="AK120" s="23"/>
      <c r="AL120" s="23"/>
      <c r="AM120" s="23"/>
      <c r="AN120" s="23"/>
      <c r="AO120" s="23"/>
      <c r="AP120" s="23"/>
      <c r="AQ120" s="75">
        <v>41698</v>
      </c>
    </row>
    <row r="121" spans="1:43" s="7" customFormat="1" x14ac:dyDescent="0.2">
      <c r="A121" s="9" t="s">
        <v>6</v>
      </c>
      <c r="B121" s="9" t="s">
        <v>293</v>
      </c>
      <c r="C121" s="39" t="s">
        <v>15</v>
      </c>
      <c r="D121" s="39" t="s">
        <v>4</v>
      </c>
      <c r="E121" s="33" t="s">
        <v>630</v>
      </c>
      <c r="F121" s="33" t="s">
        <v>676</v>
      </c>
      <c r="G121" s="58" t="s">
        <v>116</v>
      </c>
      <c r="H121" s="12" t="s">
        <v>299</v>
      </c>
      <c r="I121" s="12" t="s">
        <v>457</v>
      </c>
      <c r="J121" s="12" t="s">
        <v>319</v>
      </c>
      <c r="K121" s="52" t="s">
        <v>475</v>
      </c>
      <c r="L121" s="73">
        <v>1.2E-2</v>
      </c>
      <c r="M121" s="12">
        <v>4</v>
      </c>
      <c r="N121" s="12">
        <v>4</v>
      </c>
      <c r="O121" s="12">
        <v>10</v>
      </c>
      <c r="P121" s="12">
        <v>7</v>
      </c>
      <c r="Q121" s="62">
        <f>O121+O122+P121</f>
        <v>27</v>
      </c>
      <c r="R121" s="55">
        <f t="shared" si="21"/>
        <v>0.25925925925925924</v>
      </c>
      <c r="S121" s="28">
        <v>0.25</v>
      </c>
      <c r="T121" s="12">
        <v>35</v>
      </c>
      <c r="U121" s="71">
        <f>(3600*N121)/T121</f>
        <v>411.42857142857144</v>
      </c>
      <c r="V121" s="23" t="s">
        <v>458</v>
      </c>
      <c r="W121" s="23" t="s">
        <v>458</v>
      </c>
      <c r="X121" s="23" t="s">
        <v>458</v>
      </c>
      <c r="Y121" s="23" t="s">
        <v>458</v>
      </c>
      <c r="Z121" s="23" t="s">
        <v>458</v>
      </c>
      <c r="AA121" s="23" t="s">
        <v>458</v>
      </c>
      <c r="AB121" s="23" t="s">
        <v>458</v>
      </c>
      <c r="AC121" s="23" t="s">
        <v>458</v>
      </c>
      <c r="AD121" s="23" t="s">
        <v>458</v>
      </c>
      <c r="AE121" s="23" t="s">
        <v>458</v>
      </c>
      <c r="AF121" s="12"/>
      <c r="AG121" s="12"/>
      <c r="AH121" s="12"/>
      <c r="AI121" s="12"/>
      <c r="AJ121" s="12"/>
      <c r="AK121" s="46" t="s">
        <v>458</v>
      </c>
      <c r="AL121" s="46" t="s">
        <v>458</v>
      </c>
      <c r="AM121" s="46" t="s">
        <v>458</v>
      </c>
      <c r="AN121" s="46" t="s">
        <v>458</v>
      </c>
      <c r="AO121" s="46" t="s">
        <v>458</v>
      </c>
      <c r="AP121" s="12"/>
      <c r="AQ121" s="75">
        <v>41698</v>
      </c>
    </row>
    <row r="122" spans="1:43" s="7" customFormat="1" x14ac:dyDescent="0.2">
      <c r="A122" s="9" t="s">
        <v>6</v>
      </c>
      <c r="B122" s="9" t="s">
        <v>294</v>
      </c>
      <c r="C122" s="39" t="s">
        <v>16</v>
      </c>
      <c r="D122" s="39" t="s">
        <v>5</v>
      </c>
      <c r="E122" s="33" t="s">
        <v>630</v>
      </c>
      <c r="F122" s="33" t="s">
        <v>676</v>
      </c>
      <c r="G122" s="58" t="s">
        <v>116</v>
      </c>
      <c r="H122" s="12" t="s">
        <v>299</v>
      </c>
      <c r="I122" s="12" t="s">
        <v>457</v>
      </c>
      <c r="J122" s="12" t="s">
        <v>319</v>
      </c>
      <c r="K122" s="52" t="s">
        <v>475</v>
      </c>
      <c r="L122" s="73">
        <v>1.2E-2</v>
      </c>
      <c r="M122" s="12">
        <v>4</v>
      </c>
      <c r="N122" s="12">
        <v>4</v>
      </c>
      <c r="O122" s="12">
        <v>10</v>
      </c>
      <c r="P122" s="12">
        <v>7</v>
      </c>
      <c r="Q122" s="62">
        <f>O121+O122+P122</f>
        <v>27</v>
      </c>
      <c r="R122" s="55">
        <f t="shared" si="21"/>
        <v>0.25925925925925924</v>
      </c>
      <c r="S122" s="28">
        <v>0.25</v>
      </c>
      <c r="T122" s="12">
        <v>35</v>
      </c>
      <c r="U122" s="71">
        <f t="shared" si="19"/>
        <v>411.42857142857144</v>
      </c>
      <c r="V122" s="23" t="s">
        <v>458</v>
      </c>
      <c r="W122" s="23" t="s">
        <v>458</v>
      </c>
      <c r="X122" s="23" t="s">
        <v>458</v>
      </c>
      <c r="Y122" s="23" t="s">
        <v>458</v>
      </c>
      <c r="Z122" s="23" t="s">
        <v>458</v>
      </c>
      <c r="AA122" s="23" t="s">
        <v>458</v>
      </c>
      <c r="AB122" s="23" t="s">
        <v>458</v>
      </c>
      <c r="AC122" s="23" t="s">
        <v>458</v>
      </c>
      <c r="AD122" s="23" t="s">
        <v>458</v>
      </c>
      <c r="AE122" s="23" t="s">
        <v>458</v>
      </c>
      <c r="AF122" s="12"/>
      <c r="AG122" s="12"/>
      <c r="AH122" s="12"/>
      <c r="AI122" s="12"/>
      <c r="AJ122" s="12"/>
      <c r="AK122" s="46" t="s">
        <v>458</v>
      </c>
      <c r="AL122" s="46" t="s">
        <v>458</v>
      </c>
      <c r="AM122" s="46" t="s">
        <v>458</v>
      </c>
      <c r="AN122" s="46" t="s">
        <v>458</v>
      </c>
      <c r="AO122" s="46" t="s">
        <v>458</v>
      </c>
      <c r="AP122" s="12"/>
      <c r="AQ122" s="75">
        <v>41698</v>
      </c>
    </row>
    <row r="123" spans="1:43" s="7" customFormat="1" x14ac:dyDescent="0.2">
      <c r="A123" s="9" t="s">
        <v>650</v>
      </c>
      <c r="B123" s="9" t="s">
        <v>296</v>
      </c>
      <c r="C123" s="39" t="s">
        <v>209</v>
      </c>
      <c r="D123" s="39" t="s">
        <v>206</v>
      </c>
      <c r="E123" s="33" t="s">
        <v>631</v>
      </c>
      <c r="F123" s="33" t="s">
        <v>677</v>
      </c>
      <c r="G123" s="58" t="s">
        <v>496</v>
      </c>
      <c r="H123" s="12" t="s">
        <v>300</v>
      </c>
      <c r="I123" s="12" t="s">
        <v>479</v>
      </c>
      <c r="J123" s="12" t="s">
        <v>316</v>
      </c>
      <c r="K123" s="14" t="s">
        <v>151</v>
      </c>
      <c r="L123" s="55">
        <v>1.4999999999999999E-2</v>
      </c>
      <c r="M123" s="12">
        <v>1</v>
      </c>
      <c r="N123" s="12">
        <v>1</v>
      </c>
      <c r="O123" s="12">
        <v>58</v>
      </c>
      <c r="P123" s="12">
        <v>19.2</v>
      </c>
      <c r="Q123" s="62">
        <f>O123+O124+O125+P124</f>
        <v>378.7</v>
      </c>
      <c r="R123" s="55">
        <f>P123/Q123</f>
        <v>5.0699762344864008E-2</v>
      </c>
      <c r="S123" s="28">
        <v>0.1</v>
      </c>
      <c r="T123" s="12">
        <v>90</v>
      </c>
      <c r="U123" s="71">
        <f t="shared" si="19"/>
        <v>40</v>
      </c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23"/>
      <c r="AI123" s="23" t="s">
        <v>458</v>
      </c>
      <c r="AJ123" s="12"/>
      <c r="AK123" s="12"/>
      <c r="AL123" s="12"/>
      <c r="AM123" s="12"/>
      <c r="AN123" s="12"/>
      <c r="AO123" s="12"/>
      <c r="AP123" s="12"/>
      <c r="AQ123" s="75">
        <v>41698</v>
      </c>
    </row>
    <row r="124" spans="1:43" s="7" customFormat="1" x14ac:dyDescent="0.2">
      <c r="A124" s="9" t="s">
        <v>650</v>
      </c>
      <c r="B124" s="9" t="s">
        <v>297</v>
      </c>
      <c r="C124" s="39" t="s">
        <v>210</v>
      </c>
      <c r="D124" s="39" t="s">
        <v>207</v>
      </c>
      <c r="E124" s="33" t="s">
        <v>631</v>
      </c>
      <c r="F124" s="33" t="s">
        <v>677</v>
      </c>
      <c r="G124" s="58" t="s">
        <v>496</v>
      </c>
      <c r="H124" s="12" t="s">
        <v>300</v>
      </c>
      <c r="I124" s="12" t="s">
        <v>479</v>
      </c>
      <c r="J124" s="12" t="s">
        <v>316</v>
      </c>
      <c r="K124" s="14" t="s">
        <v>151</v>
      </c>
      <c r="L124" s="55">
        <v>1.4999999999999999E-2</v>
      </c>
      <c r="M124" s="12">
        <v>1</v>
      </c>
      <c r="N124" s="12">
        <v>1</v>
      </c>
      <c r="O124" s="12">
        <v>130.69999999999999</v>
      </c>
      <c r="P124" s="12">
        <v>19.2</v>
      </c>
      <c r="Q124" s="62">
        <f>O123+O124+O125+P123</f>
        <v>378.7</v>
      </c>
      <c r="R124" s="55">
        <f t="shared" ref="R124:R125" si="25">P124/Q124</f>
        <v>5.0699762344864008E-2</v>
      </c>
      <c r="S124" s="28">
        <v>0.1</v>
      </c>
      <c r="T124" s="12">
        <v>90</v>
      </c>
      <c r="U124" s="71">
        <f t="shared" si="19"/>
        <v>40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23"/>
      <c r="AI124" s="23" t="s">
        <v>458</v>
      </c>
      <c r="AJ124" s="12"/>
      <c r="AK124" s="12"/>
      <c r="AL124" s="12"/>
      <c r="AM124" s="12"/>
      <c r="AN124" s="12"/>
      <c r="AO124" s="12"/>
      <c r="AP124" s="12"/>
      <c r="AQ124" s="75">
        <v>41698</v>
      </c>
    </row>
    <row r="125" spans="1:43" s="7" customFormat="1" x14ac:dyDescent="0.2">
      <c r="A125" s="9" t="s">
        <v>650</v>
      </c>
      <c r="B125" s="9" t="s">
        <v>298</v>
      </c>
      <c r="C125" s="39" t="s">
        <v>211</v>
      </c>
      <c r="D125" s="39" t="s">
        <v>208</v>
      </c>
      <c r="E125" s="33" t="s">
        <v>631</v>
      </c>
      <c r="F125" s="33" t="s">
        <v>677</v>
      </c>
      <c r="G125" s="58" t="s">
        <v>496</v>
      </c>
      <c r="H125" s="12" t="s">
        <v>300</v>
      </c>
      <c r="I125" s="12" t="s">
        <v>479</v>
      </c>
      <c r="J125" s="12" t="s">
        <v>316</v>
      </c>
      <c r="K125" s="14" t="s">
        <v>151</v>
      </c>
      <c r="L125" s="55">
        <v>1.4999999999999999E-2</v>
      </c>
      <c r="M125" s="12">
        <v>1</v>
      </c>
      <c r="N125" s="12">
        <v>1</v>
      </c>
      <c r="O125" s="12">
        <v>170.8</v>
      </c>
      <c r="P125" s="12">
        <v>19.2</v>
      </c>
      <c r="Q125" s="62">
        <f>O123+O124+O125+P124</f>
        <v>378.7</v>
      </c>
      <c r="R125" s="55">
        <f t="shared" si="25"/>
        <v>5.0699762344864008E-2</v>
      </c>
      <c r="S125" s="28">
        <v>0.1</v>
      </c>
      <c r="T125" s="12">
        <v>90</v>
      </c>
      <c r="U125" s="71">
        <f t="shared" si="19"/>
        <v>40</v>
      </c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23"/>
      <c r="AI125" s="23" t="s">
        <v>458</v>
      </c>
      <c r="AJ125" s="12"/>
      <c r="AK125" s="12"/>
      <c r="AL125" s="12"/>
      <c r="AM125" s="12"/>
      <c r="AN125" s="12"/>
      <c r="AO125" s="12"/>
      <c r="AP125" s="12"/>
      <c r="AQ125" s="75">
        <v>41698</v>
      </c>
    </row>
    <row r="126" spans="1:43" ht="15" x14ac:dyDescent="0.2">
      <c r="A126" s="9" t="s">
        <v>179</v>
      </c>
      <c r="B126" s="9" t="s">
        <v>375</v>
      </c>
      <c r="C126" s="32"/>
      <c r="D126" s="39" t="s">
        <v>376</v>
      </c>
      <c r="E126" s="29" t="s">
        <v>572</v>
      </c>
      <c r="F126" s="51" t="s">
        <v>571</v>
      </c>
      <c r="G126" s="30" t="s">
        <v>700</v>
      </c>
      <c r="H126" s="15" t="s">
        <v>701</v>
      </c>
      <c r="I126" s="68" t="s">
        <v>465</v>
      </c>
      <c r="J126" s="16" t="s">
        <v>460</v>
      </c>
      <c r="K126" s="17" t="s">
        <v>460</v>
      </c>
      <c r="L126" s="41" t="s">
        <v>460</v>
      </c>
      <c r="M126" s="16">
        <v>4</v>
      </c>
      <c r="N126" s="16">
        <v>3</v>
      </c>
      <c r="O126" s="12">
        <v>27.6</v>
      </c>
      <c r="P126" s="12">
        <v>4.5999999999999996</v>
      </c>
      <c r="Q126" s="19">
        <f t="shared" ref="Q126:Q148" si="26">(O126+P126)</f>
        <v>32.200000000000003</v>
      </c>
      <c r="R126" s="20">
        <f t="shared" si="21"/>
        <v>0.14285714285714282</v>
      </c>
      <c r="S126" s="21">
        <v>0.2</v>
      </c>
      <c r="T126" s="16">
        <v>36</v>
      </c>
      <c r="U126" s="22">
        <f t="shared" si="19"/>
        <v>300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2"/>
      <c r="AL126" s="12"/>
      <c r="AM126" s="12"/>
      <c r="AN126" s="12"/>
      <c r="AO126" s="12"/>
      <c r="AP126" s="12"/>
      <c r="AQ126" s="75">
        <v>41698</v>
      </c>
    </row>
    <row r="127" spans="1:43" x14ac:dyDescent="0.2">
      <c r="A127" s="9" t="s">
        <v>651</v>
      </c>
      <c r="B127" s="9" t="s">
        <v>347</v>
      </c>
      <c r="C127" s="32"/>
      <c r="D127" s="44" t="s">
        <v>345</v>
      </c>
      <c r="E127" s="33" t="s">
        <v>587</v>
      </c>
      <c r="F127" s="33" t="s">
        <v>588</v>
      </c>
      <c r="G127" s="30" t="s">
        <v>496</v>
      </c>
      <c r="H127" s="12" t="s">
        <v>300</v>
      </c>
      <c r="I127" s="12" t="s">
        <v>459</v>
      </c>
      <c r="J127" s="12" t="s">
        <v>460</v>
      </c>
      <c r="K127" s="14" t="s">
        <v>460</v>
      </c>
      <c r="L127" s="12" t="s">
        <v>460</v>
      </c>
      <c r="M127" s="16">
        <v>1</v>
      </c>
      <c r="N127" s="16">
        <v>1</v>
      </c>
      <c r="O127" s="42"/>
      <c r="P127" s="42"/>
      <c r="Q127" s="12"/>
      <c r="R127" s="16" t="e">
        <f t="shared" si="21"/>
        <v>#DIV/0!</v>
      </c>
      <c r="S127" s="12"/>
      <c r="T127" s="16">
        <v>36</v>
      </c>
      <c r="U127" s="22">
        <f t="shared" si="19"/>
        <v>100</v>
      </c>
      <c r="V127" s="12"/>
      <c r="W127" s="12"/>
      <c r="X127" s="12"/>
      <c r="Y127" s="12"/>
      <c r="Z127" s="24" t="s">
        <v>458</v>
      </c>
      <c r="AA127" s="25" t="s">
        <v>458</v>
      </c>
      <c r="AB127" s="24" t="s">
        <v>458</v>
      </c>
      <c r="AC127" s="24" t="s">
        <v>458</v>
      </c>
      <c r="AD127" s="24" t="s">
        <v>458</v>
      </c>
      <c r="AE127" s="24" t="s">
        <v>458</v>
      </c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75">
        <v>41698</v>
      </c>
    </row>
    <row r="128" spans="1:43" x14ac:dyDescent="0.2">
      <c r="A128" s="9" t="s">
        <v>651</v>
      </c>
      <c r="B128" s="9" t="s">
        <v>348</v>
      </c>
      <c r="C128" s="32"/>
      <c r="D128" s="44" t="s">
        <v>343</v>
      </c>
      <c r="E128" s="33" t="s">
        <v>587</v>
      </c>
      <c r="F128" s="33" t="s">
        <v>588</v>
      </c>
      <c r="G128" s="30" t="s">
        <v>496</v>
      </c>
      <c r="H128" s="12" t="s">
        <v>300</v>
      </c>
      <c r="I128" s="12" t="s">
        <v>459</v>
      </c>
      <c r="J128" s="12" t="s">
        <v>460</v>
      </c>
      <c r="K128" s="14" t="s">
        <v>460</v>
      </c>
      <c r="L128" s="12" t="s">
        <v>460</v>
      </c>
      <c r="M128" s="16">
        <v>1</v>
      </c>
      <c r="N128" s="16">
        <v>1</v>
      </c>
      <c r="O128" s="42"/>
      <c r="P128" s="42"/>
      <c r="Q128" s="12"/>
      <c r="R128" s="16" t="e">
        <f t="shared" si="21"/>
        <v>#DIV/0!</v>
      </c>
      <c r="S128" s="12"/>
      <c r="T128" s="16">
        <v>36</v>
      </c>
      <c r="U128" s="22">
        <f t="shared" si="19"/>
        <v>100</v>
      </c>
      <c r="V128" s="12"/>
      <c r="W128" s="12"/>
      <c r="X128" s="12"/>
      <c r="Y128" s="12"/>
      <c r="Z128" s="24" t="s">
        <v>458</v>
      </c>
      <c r="AA128" s="25" t="s">
        <v>458</v>
      </c>
      <c r="AB128" s="24" t="s">
        <v>458</v>
      </c>
      <c r="AC128" s="24" t="s">
        <v>458</v>
      </c>
      <c r="AD128" s="24" t="s">
        <v>458</v>
      </c>
      <c r="AE128" s="24" t="s">
        <v>458</v>
      </c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75">
        <v>41698</v>
      </c>
    </row>
    <row r="129" spans="1:43" x14ac:dyDescent="0.2">
      <c r="A129" s="9" t="s">
        <v>651</v>
      </c>
      <c r="B129" s="9" t="s">
        <v>360</v>
      </c>
      <c r="C129" s="32" t="s">
        <v>361</v>
      </c>
      <c r="D129" s="39" t="s">
        <v>361</v>
      </c>
      <c r="E129" s="33" t="s">
        <v>587</v>
      </c>
      <c r="F129" s="33" t="s">
        <v>588</v>
      </c>
      <c r="G129" s="30" t="s">
        <v>496</v>
      </c>
      <c r="H129" s="12" t="s">
        <v>300</v>
      </c>
      <c r="I129" s="12" t="s">
        <v>459</v>
      </c>
      <c r="J129" s="12" t="s">
        <v>460</v>
      </c>
      <c r="K129" s="14" t="s">
        <v>460</v>
      </c>
      <c r="L129" s="12" t="s">
        <v>460</v>
      </c>
      <c r="M129" s="16">
        <v>1</v>
      </c>
      <c r="N129" s="16">
        <v>1</v>
      </c>
      <c r="O129" s="42"/>
      <c r="P129" s="42"/>
      <c r="Q129" s="12"/>
      <c r="R129" s="16" t="e">
        <f t="shared" si="21"/>
        <v>#DIV/0!</v>
      </c>
      <c r="S129" s="12"/>
      <c r="T129" s="16">
        <v>36</v>
      </c>
      <c r="U129" s="22">
        <f t="shared" si="19"/>
        <v>100</v>
      </c>
      <c r="V129" s="12"/>
      <c r="W129" s="12"/>
      <c r="X129" s="12"/>
      <c r="Y129" s="12"/>
      <c r="Z129" s="24" t="s">
        <v>458</v>
      </c>
      <c r="AA129" s="25" t="s">
        <v>458</v>
      </c>
      <c r="AB129" s="24" t="s">
        <v>458</v>
      </c>
      <c r="AC129" s="24" t="s">
        <v>458</v>
      </c>
      <c r="AD129" s="24" t="s">
        <v>458</v>
      </c>
      <c r="AE129" s="24" t="s">
        <v>458</v>
      </c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75">
        <v>41698</v>
      </c>
    </row>
    <row r="130" spans="1:43" ht="15" x14ac:dyDescent="0.2">
      <c r="A130" s="9" t="s">
        <v>651</v>
      </c>
      <c r="B130" s="9" t="s">
        <v>352</v>
      </c>
      <c r="C130" s="32"/>
      <c r="D130" s="44" t="s">
        <v>340</v>
      </c>
      <c r="E130" s="29" t="s">
        <v>574</v>
      </c>
      <c r="F130" s="48" t="s">
        <v>573</v>
      </c>
      <c r="G130" s="30" t="s">
        <v>682</v>
      </c>
      <c r="H130" s="16" t="s">
        <v>683</v>
      </c>
      <c r="I130" s="16" t="s">
        <v>461</v>
      </c>
      <c r="J130" s="16" t="s">
        <v>460</v>
      </c>
      <c r="K130" s="17" t="s">
        <v>460</v>
      </c>
      <c r="L130" s="41" t="s">
        <v>460</v>
      </c>
      <c r="M130" s="16">
        <v>2</v>
      </c>
      <c r="N130" s="16">
        <v>2</v>
      </c>
      <c r="O130" s="42"/>
      <c r="P130" s="42"/>
      <c r="Q130" s="19">
        <f t="shared" si="26"/>
        <v>0</v>
      </c>
      <c r="R130" s="20" t="e">
        <f t="shared" si="21"/>
        <v>#DIV/0!</v>
      </c>
      <c r="S130" s="16"/>
      <c r="T130" s="16">
        <v>50</v>
      </c>
      <c r="U130" s="22">
        <f t="shared" si="19"/>
        <v>144</v>
      </c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24" t="s">
        <v>458</v>
      </c>
      <c r="AG130" s="16"/>
      <c r="AH130" s="16"/>
      <c r="AI130" s="16"/>
      <c r="AJ130" s="16"/>
      <c r="AK130" s="12"/>
      <c r="AL130" s="12"/>
      <c r="AM130" s="12"/>
      <c r="AN130" s="12"/>
      <c r="AO130" s="12"/>
      <c r="AP130" s="12"/>
      <c r="AQ130" s="75">
        <v>41698</v>
      </c>
    </row>
    <row r="131" spans="1:43" ht="15" x14ac:dyDescent="0.2">
      <c r="A131" s="9" t="s">
        <v>651</v>
      </c>
      <c r="B131" s="9" t="s">
        <v>353</v>
      </c>
      <c r="C131" s="32"/>
      <c r="D131" s="44" t="s">
        <v>341</v>
      </c>
      <c r="E131" s="29" t="s">
        <v>576</v>
      </c>
      <c r="F131" s="48" t="s">
        <v>575</v>
      </c>
      <c r="G131" s="30" t="s">
        <v>496</v>
      </c>
      <c r="H131" s="15" t="s">
        <v>300</v>
      </c>
      <c r="I131" s="16" t="s">
        <v>721</v>
      </c>
      <c r="J131" s="16" t="s">
        <v>719</v>
      </c>
      <c r="K131" s="40" t="s">
        <v>720</v>
      </c>
      <c r="L131" s="41"/>
      <c r="M131" s="16">
        <v>2</v>
      </c>
      <c r="N131" s="16">
        <v>2</v>
      </c>
      <c r="O131" s="16"/>
      <c r="P131" s="16"/>
      <c r="Q131" s="19">
        <f t="shared" si="26"/>
        <v>0</v>
      </c>
      <c r="R131" s="20" t="e">
        <f t="shared" si="21"/>
        <v>#DIV/0!</v>
      </c>
      <c r="S131" s="16"/>
      <c r="T131" s="16">
        <v>30</v>
      </c>
      <c r="U131" s="22">
        <f t="shared" si="19"/>
        <v>240</v>
      </c>
      <c r="V131" s="16"/>
      <c r="W131" s="16"/>
      <c r="X131" s="16"/>
      <c r="Y131" s="16"/>
      <c r="Z131" s="24" t="s">
        <v>458</v>
      </c>
      <c r="AA131" s="24" t="s">
        <v>458</v>
      </c>
      <c r="AB131" s="24" t="s">
        <v>458</v>
      </c>
      <c r="AC131" s="24" t="s">
        <v>458</v>
      </c>
      <c r="AD131" s="24" t="s">
        <v>458</v>
      </c>
      <c r="AE131" s="24" t="s">
        <v>458</v>
      </c>
      <c r="AF131" s="16"/>
      <c r="AG131" s="16"/>
      <c r="AH131" s="16"/>
      <c r="AI131" s="16"/>
      <c r="AJ131" s="16"/>
      <c r="AK131" s="12"/>
      <c r="AL131" s="12"/>
      <c r="AM131" s="12"/>
      <c r="AN131" s="12"/>
      <c r="AO131" s="12"/>
      <c r="AP131" s="12"/>
      <c r="AQ131" s="75">
        <v>41698</v>
      </c>
    </row>
    <row r="132" spans="1:43" ht="15" x14ac:dyDescent="0.2">
      <c r="A132" s="9" t="s">
        <v>136</v>
      </c>
      <c r="B132" s="9" t="s">
        <v>333</v>
      </c>
      <c r="C132" s="32" t="s">
        <v>21</v>
      </c>
      <c r="D132" s="39" t="s">
        <v>22</v>
      </c>
      <c r="E132" s="74" t="s">
        <v>796</v>
      </c>
      <c r="F132" s="48" t="s">
        <v>585</v>
      </c>
      <c r="G132" s="30" t="s">
        <v>686</v>
      </c>
      <c r="H132" s="16" t="s">
        <v>410</v>
      </c>
      <c r="I132" s="16" t="s">
        <v>457</v>
      </c>
      <c r="J132" s="16" t="s">
        <v>319</v>
      </c>
      <c r="K132" s="17" t="s">
        <v>475</v>
      </c>
      <c r="L132" s="41">
        <v>1.2E-2</v>
      </c>
      <c r="M132" s="16">
        <v>12</v>
      </c>
      <c r="N132" s="16">
        <v>9</v>
      </c>
      <c r="O132" s="42"/>
      <c r="P132" s="42"/>
      <c r="Q132" s="19">
        <f t="shared" si="26"/>
        <v>0</v>
      </c>
      <c r="R132" s="20" t="e">
        <f t="shared" si="21"/>
        <v>#DIV/0!</v>
      </c>
      <c r="S132" s="16"/>
      <c r="T132" s="12">
        <v>45</v>
      </c>
      <c r="U132" s="22">
        <f t="shared" si="19"/>
        <v>720</v>
      </c>
      <c r="V132" s="24" t="s">
        <v>458</v>
      </c>
      <c r="W132" s="24" t="s">
        <v>458</v>
      </c>
      <c r="X132" s="24" t="s">
        <v>458</v>
      </c>
      <c r="Y132" s="24" t="s">
        <v>458</v>
      </c>
      <c r="Z132" s="24" t="s">
        <v>458</v>
      </c>
      <c r="AA132" s="24" t="s">
        <v>458</v>
      </c>
      <c r="AB132" s="24" t="s">
        <v>458</v>
      </c>
      <c r="AC132" s="24" t="s">
        <v>458</v>
      </c>
      <c r="AD132" s="25" t="s">
        <v>458</v>
      </c>
      <c r="AE132" s="24" t="s">
        <v>458</v>
      </c>
      <c r="AF132" s="16"/>
      <c r="AG132" s="16"/>
      <c r="AH132" s="16"/>
      <c r="AI132" s="16"/>
      <c r="AJ132" s="16"/>
      <c r="AK132" s="12"/>
      <c r="AL132" s="12"/>
      <c r="AM132" s="12"/>
      <c r="AN132" s="12"/>
      <c r="AO132" s="12"/>
      <c r="AP132" s="12"/>
      <c r="AQ132" s="75">
        <v>41698</v>
      </c>
    </row>
    <row r="133" spans="1:43" x14ac:dyDescent="0.2">
      <c r="A133" s="9" t="s">
        <v>652</v>
      </c>
      <c r="B133" s="9" t="s">
        <v>334</v>
      </c>
      <c r="C133" s="32" t="s">
        <v>144</v>
      </c>
      <c r="D133" s="44" t="s">
        <v>621</v>
      </c>
      <c r="E133" s="33" t="s">
        <v>797</v>
      </c>
      <c r="F133" s="40" t="s">
        <v>678</v>
      </c>
      <c r="G133" s="30" t="s">
        <v>686</v>
      </c>
      <c r="H133" s="16" t="s">
        <v>410</v>
      </c>
      <c r="I133" s="16" t="s">
        <v>457</v>
      </c>
      <c r="J133" s="16" t="s">
        <v>319</v>
      </c>
      <c r="K133" s="17" t="s">
        <v>475</v>
      </c>
      <c r="L133" s="41">
        <v>1.2E-2</v>
      </c>
      <c r="M133" s="16">
        <v>8</v>
      </c>
      <c r="N133" s="16">
        <v>8</v>
      </c>
      <c r="O133" s="42">
        <v>8.1999999999999993</v>
      </c>
      <c r="P133" s="42">
        <v>3.9</v>
      </c>
      <c r="Q133" s="19">
        <f t="shared" si="26"/>
        <v>12.1</v>
      </c>
      <c r="R133" s="20">
        <f t="shared" si="21"/>
        <v>0.32231404958677684</v>
      </c>
      <c r="S133" s="21">
        <v>1</v>
      </c>
      <c r="T133" s="12">
        <v>40</v>
      </c>
      <c r="U133" s="22">
        <f t="shared" si="19"/>
        <v>720</v>
      </c>
      <c r="V133" s="24" t="s">
        <v>458</v>
      </c>
      <c r="W133" s="24" t="s">
        <v>458</v>
      </c>
      <c r="X133" s="24" t="s">
        <v>458</v>
      </c>
      <c r="Y133" s="24" t="s">
        <v>458</v>
      </c>
      <c r="Z133" s="24" t="s">
        <v>458</v>
      </c>
      <c r="AA133" s="25" t="s">
        <v>458</v>
      </c>
      <c r="AB133" s="25" t="s">
        <v>458</v>
      </c>
      <c r="AC133" s="24" t="s">
        <v>458</v>
      </c>
      <c r="AD133" s="24" t="s">
        <v>458</v>
      </c>
      <c r="AE133" s="24" t="s">
        <v>458</v>
      </c>
      <c r="AF133" s="16"/>
      <c r="AG133" s="16"/>
      <c r="AH133" s="16"/>
      <c r="AI133" s="16"/>
      <c r="AJ133" s="16"/>
      <c r="AK133" s="12"/>
      <c r="AL133" s="12"/>
      <c r="AM133" s="12"/>
      <c r="AN133" s="12"/>
      <c r="AO133" s="12"/>
      <c r="AP133" s="12"/>
      <c r="AQ133" s="75">
        <v>41698</v>
      </c>
    </row>
    <row r="134" spans="1:43" x14ac:dyDescent="0.2">
      <c r="A134" s="9" t="s">
        <v>648</v>
      </c>
      <c r="B134" s="9" t="s">
        <v>416</v>
      </c>
      <c r="C134" s="32"/>
      <c r="D134" s="39" t="s">
        <v>417</v>
      </c>
      <c r="E134" s="33" t="s">
        <v>601</v>
      </c>
      <c r="F134" s="40" t="s">
        <v>798</v>
      </c>
      <c r="G134" s="30" t="s">
        <v>684</v>
      </c>
      <c r="H134" s="16" t="s">
        <v>685</v>
      </c>
      <c r="I134" s="16" t="s">
        <v>699</v>
      </c>
      <c r="J134" s="16" t="s">
        <v>460</v>
      </c>
      <c r="K134" s="56" t="s">
        <v>460</v>
      </c>
      <c r="L134" s="16" t="s">
        <v>460</v>
      </c>
      <c r="M134" s="16">
        <v>1</v>
      </c>
      <c r="N134" s="16">
        <v>1</v>
      </c>
      <c r="O134" s="16">
        <v>170</v>
      </c>
      <c r="P134" s="16">
        <v>11.4</v>
      </c>
      <c r="Q134" s="19">
        <f t="shared" si="26"/>
        <v>181.4</v>
      </c>
      <c r="R134" s="20">
        <f t="shared" si="21"/>
        <v>6.2844542447629548E-2</v>
      </c>
      <c r="S134" s="21">
        <v>0.3</v>
      </c>
      <c r="T134" s="16">
        <v>45</v>
      </c>
      <c r="U134" s="31">
        <f t="shared" si="19"/>
        <v>80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5" t="s">
        <v>458</v>
      </c>
      <c r="AH134" s="23"/>
      <c r="AI134" s="23"/>
      <c r="AJ134" s="23"/>
      <c r="AK134" s="23"/>
      <c r="AL134" s="23"/>
      <c r="AM134" s="23"/>
      <c r="AN134" s="23"/>
      <c r="AO134" s="23"/>
      <c r="AP134" s="23"/>
      <c r="AQ134" s="75">
        <v>41698</v>
      </c>
    </row>
    <row r="135" spans="1:43" x14ac:dyDescent="0.2">
      <c r="A135" s="9" t="s">
        <v>648</v>
      </c>
      <c r="B135" s="9" t="s">
        <v>431</v>
      </c>
      <c r="C135" s="32"/>
      <c r="D135" s="39" t="s">
        <v>437</v>
      </c>
      <c r="E135" s="33" t="s">
        <v>601</v>
      </c>
      <c r="F135" s="40" t="s">
        <v>798</v>
      </c>
      <c r="G135" s="30" t="s">
        <v>684</v>
      </c>
      <c r="H135" s="16" t="s">
        <v>685</v>
      </c>
      <c r="I135" s="16" t="s">
        <v>699</v>
      </c>
      <c r="J135" s="16" t="s">
        <v>460</v>
      </c>
      <c r="K135" s="56" t="s">
        <v>460</v>
      </c>
      <c r="L135" s="16" t="s">
        <v>460</v>
      </c>
      <c r="M135" s="16">
        <v>1</v>
      </c>
      <c r="N135" s="16">
        <v>1</v>
      </c>
      <c r="O135" s="16">
        <v>112.4</v>
      </c>
      <c r="P135" s="16">
        <v>11.4</v>
      </c>
      <c r="Q135" s="19">
        <f>O135+P135</f>
        <v>123.80000000000001</v>
      </c>
      <c r="R135" s="20">
        <f t="shared" si="21"/>
        <v>9.2084006462035531E-2</v>
      </c>
      <c r="S135" s="21">
        <v>0.3</v>
      </c>
      <c r="T135" s="16">
        <v>45</v>
      </c>
      <c r="U135" s="31">
        <f t="shared" si="19"/>
        <v>80</v>
      </c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25" t="s">
        <v>458</v>
      </c>
      <c r="AH135" s="12"/>
      <c r="AI135" s="12"/>
      <c r="AJ135" s="12"/>
      <c r="AK135" s="12"/>
      <c r="AL135" s="12"/>
      <c r="AM135" s="12"/>
      <c r="AN135" s="12"/>
      <c r="AO135" s="12"/>
      <c r="AP135" s="12"/>
      <c r="AQ135" s="75">
        <v>41698</v>
      </c>
    </row>
    <row r="136" spans="1:43" ht="25.5" x14ac:dyDescent="0.2">
      <c r="A136" s="9" t="s">
        <v>653</v>
      </c>
      <c r="B136" s="9" t="s">
        <v>418</v>
      </c>
      <c r="C136" s="32"/>
      <c r="D136" s="39" t="s">
        <v>419</v>
      </c>
      <c r="E136" s="58" t="s">
        <v>593</v>
      </c>
      <c r="F136" s="30" t="s">
        <v>778</v>
      </c>
      <c r="G136" s="30" t="s">
        <v>464</v>
      </c>
      <c r="H136" s="16" t="s">
        <v>354</v>
      </c>
      <c r="I136" s="16" t="s">
        <v>465</v>
      </c>
      <c r="J136" s="16" t="s">
        <v>460</v>
      </c>
      <c r="K136" s="13" t="s">
        <v>460</v>
      </c>
      <c r="L136" s="16" t="s">
        <v>460</v>
      </c>
      <c r="M136" s="16">
        <v>1</v>
      </c>
      <c r="N136" s="16">
        <v>1</v>
      </c>
      <c r="O136" s="16">
        <v>11</v>
      </c>
      <c r="P136" s="16">
        <v>5.0999999999999996</v>
      </c>
      <c r="Q136" s="19">
        <f>P136+(O136+O137+O138+O139)</f>
        <v>36.5</v>
      </c>
      <c r="R136" s="20">
        <f>P136/Q136</f>
        <v>0.13972602739726026</v>
      </c>
      <c r="S136" s="20">
        <v>0.2</v>
      </c>
      <c r="T136" s="16">
        <v>48</v>
      </c>
      <c r="U136" s="22">
        <f t="shared" si="19"/>
        <v>75</v>
      </c>
      <c r="V136" s="23"/>
      <c r="W136" s="23"/>
      <c r="X136" s="23"/>
      <c r="Y136" s="23"/>
      <c r="Z136" s="24" t="s">
        <v>458</v>
      </c>
      <c r="AA136" s="24" t="s">
        <v>458</v>
      </c>
      <c r="AB136" s="24" t="s">
        <v>458</v>
      </c>
      <c r="AC136" s="24" t="s">
        <v>458</v>
      </c>
      <c r="AD136" s="24" t="s">
        <v>458</v>
      </c>
      <c r="AE136" s="24" t="s">
        <v>458</v>
      </c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75">
        <v>41698</v>
      </c>
    </row>
    <row r="137" spans="1:43" ht="25.5" x14ac:dyDescent="0.2">
      <c r="A137" s="9" t="s">
        <v>653</v>
      </c>
      <c r="B137" s="9" t="s">
        <v>420</v>
      </c>
      <c r="C137" s="32"/>
      <c r="D137" s="39" t="s">
        <v>447</v>
      </c>
      <c r="E137" s="58" t="s">
        <v>593</v>
      </c>
      <c r="F137" s="30" t="s">
        <v>778</v>
      </c>
      <c r="G137" s="30" t="s">
        <v>464</v>
      </c>
      <c r="H137" s="16" t="s">
        <v>354</v>
      </c>
      <c r="I137" s="16" t="s">
        <v>465</v>
      </c>
      <c r="J137" s="16" t="s">
        <v>460</v>
      </c>
      <c r="K137" s="13" t="s">
        <v>460</v>
      </c>
      <c r="L137" s="16" t="s">
        <v>460</v>
      </c>
      <c r="M137" s="16">
        <v>1</v>
      </c>
      <c r="N137" s="16">
        <v>1</v>
      </c>
      <c r="O137" s="16">
        <v>12.8</v>
      </c>
      <c r="P137" s="16">
        <v>5.0999999999999996</v>
      </c>
      <c r="Q137" s="19">
        <f t="shared" ref="Q137:Q139" si="27">P137+(O137+O138+O139+O140)</f>
        <v>25.5</v>
      </c>
      <c r="R137" s="20">
        <f t="shared" ref="R137:R139" si="28">P137/Q137</f>
        <v>0.19999999999999998</v>
      </c>
      <c r="S137" s="20">
        <v>0.2</v>
      </c>
      <c r="T137" s="16">
        <v>48</v>
      </c>
      <c r="U137" s="22">
        <f t="shared" si="19"/>
        <v>75</v>
      </c>
      <c r="V137" s="12"/>
      <c r="W137" s="12"/>
      <c r="X137" s="12"/>
      <c r="Y137" s="12"/>
      <c r="Z137" s="24" t="s">
        <v>458</v>
      </c>
      <c r="AA137" s="24" t="s">
        <v>458</v>
      </c>
      <c r="AB137" s="24" t="s">
        <v>458</v>
      </c>
      <c r="AC137" s="24" t="s">
        <v>458</v>
      </c>
      <c r="AD137" s="24" t="s">
        <v>458</v>
      </c>
      <c r="AE137" s="24" t="s">
        <v>458</v>
      </c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75">
        <v>41698</v>
      </c>
    </row>
    <row r="138" spans="1:43" ht="25.5" x14ac:dyDescent="0.2">
      <c r="A138" s="9" t="s">
        <v>653</v>
      </c>
      <c r="B138" s="9" t="s">
        <v>421</v>
      </c>
      <c r="C138" s="32"/>
      <c r="D138" s="39" t="s">
        <v>448</v>
      </c>
      <c r="E138" s="58" t="s">
        <v>593</v>
      </c>
      <c r="F138" s="30" t="s">
        <v>778</v>
      </c>
      <c r="G138" s="30" t="s">
        <v>464</v>
      </c>
      <c r="H138" s="16" t="s">
        <v>354</v>
      </c>
      <c r="I138" s="16" t="s">
        <v>465</v>
      </c>
      <c r="J138" s="16" t="s">
        <v>460</v>
      </c>
      <c r="K138" s="13" t="s">
        <v>460</v>
      </c>
      <c r="L138" s="16" t="s">
        <v>460</v>
      </c>
      <c r="M138" s="16">
        <v>1</v>
      </c>
      <c r="N138" s="16">
        <v>1</v>
      </c>
      <c r="O138" s="16">
        <v>7</v>
      </c>
      <c r="P138" s="16">
        <v>5.0999999999999996</v>
      </c>
      <c r="Q138" s="19">
        <f t="shared" si="27"/>
        <v>12.7</v>
      </c>
      <c r="R138" s="20">
        <f t="shared" si="28"/>
        <v>0.40157480314960631</v>
      </c>
      <c r="S138" s="20">
        <v>0.2</v>
      </c>
      <c r="T138" s="16">
        <v>48</v>
      </c>
      <c r="U138" s="22">
        <f t="shared" si="19"/>
        <v>75</v>
      </c>
      <c r="V138" s="12"/>
      <c r="W138" s="12"/>
      <c r="X138" s="12"/>
      <c r="Y138" s="12"/>
      <c r="Z138" s="24" t="s">
        <v>458</v>
      </c>
      <c r="AA138" s="24" t="s">
        <v>458</v>
      </c>
      <c r="AB138" s="24" t="s">
        <v>458</v>
      </c>
      <c r="AC138" s="24" t="s">
        <v>458</v>
      </c>
      <c r="AD138" s="24" t="s">
        <v>458</v>
      </c>
      <c r="AE138" s="24" t="s">
        <v>458</v>
      </c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75">
        <v>41698</v>
      </c>
    </row>
    <row r="139" spans="1:43" ht="25.5" x14ac:dyDescent="0.2">
      <c r="A139" s="9" t="s">
        <v>653</v>
      </c>
      <c r="B139" s="9" t="s">
        <v>430</v>
      </c>
      <c r="C139" s="32"/>
      <c r="D139" s="39" t="s">
        <v>436</v>
      </c>
      <c r="E139" s="58" t="s">
        <v>593</v>
      </c>
      <c r="F139" s="30" t="s">
        <v>778</v>
      </c>
      <c r="G139" s="30" t="s">
        <v>464</v>
      </c>
      <c r="H139" s="16" t="s">
        <v>354</v>
      </c>
      <c r="I139" s="16" t="s">
        <v>465</v>
      </c>
      <c r="J139" s="16" t="s">
        <v>460</v>
      </c>
      <c r="K139" s="13" t="s">
        <v>460</v>
      </c>
      <c r="L139" s="16" t="s">
        <v>460</v>
      </c>
      <c r="M139" s="16">
        <v>1</v>
      </c>
      <c r="N139" s="16">
        <v>1</v>
      </c>
      <c r="O139" s="16">
        <v>0.6</v>
      </c>
      <c r="P139" s="16">
        <v>5.0999999999999996</v>
      </c>
      <c r="Q139" s="19">
        <f t="shared" si="27"/>
        <v>10</v>
      </c>
      <c r="R139" s="20">
        <f t="shared" si="28"/>
        <v>0.51</v>
      </c>
      <c r="S139" s="20">
        <v>0.2</v>
      </c>
      <c r="T139" s="16">
        <v>48</v>
      </c>
      <c r="U139" s="22">
        <f t="shared" si="19"/>
        <v>75</v>
      </c>
      <c r="V139" s="12"/>
      <c r="W139" s="12"/>
      <c r="X139" s="12"/>
      <c r="Y139" s="12"/>
      <c r="Z139" s="24" t="s">
        <v>458</v>
      </c>
      <c r="AA139" s="24" t="s">
        <v>458</v>
      </c>
      <c r="AB139" s="24" t="s">
        <v>458</v>
      </c>
      <c r="AC139" s="24" t="s">
        <v>458</v>
      </c>
      <c r="AD139" s="24" t="s">
        <v>458</v>
      </c>
      <c r="AE139" s="24" t="s">
        <v>458</v>
      </c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75">
        <v>41698</v>
      </c>
    </row>
    <row r="140" spans="1:43" x14ac:dyDescent="0.2">
      <c r="A140" s="9" t="s">
        <v>653</v>
      </c>
      <c r="B140" s="9" t="s">
        <v>422</v>
      </c>
      <c r="C140" s="32"/>
      <c r="D140" s="44" t="s">
        <v>450</v>
      </c>
      <c r="E140" s="33" t="s">
        <v>592</v>
      </c>
      <c r="F140" s="40" t="s">
        <v>591</v>
      </c>
      <c r="G140" s="30" t="s">
        <v>464</v>
      </c>
      <c r="H140" s="16" t="s">
        <v>354</v>
      </c>
      <c r="I140" s="16" t="s">
        <v>465</v>
      </c>
      <c r="J140" s="16" t="s">
        <v>460</v>
      </c>
      <c r="K140" s="56" t="s">
        <v>460</v>
      </c>
      <c r="L140" s="16" t="s">
        <v>460</v>
      </c>
      <c r="M140" s="16">
        <v>2</v>
      </c>
      <c r="N140" s="16">
        <v>2</v>
      </c>
      <c r="O140" s="42"/>
      <c r="P140" s="42"/>
      <c r="Q140" s="45"/>
      <c r="R140" s="20"/>
      <c r="S140" s="20"/>
      <c r="T140" s="22">
        <v>40</v>
      </c>
      <c r="U140" s="20"/>
      <c r="V140" s="16"/>
      <c r="W140" s="16"/>
      <c r="X140" s="16"/>
      <c r="Y140" s="16"/>
      <c r="Z140" s="16"/>
      <c r="AA140" s="16"/>
      <c r="AB140" s="16"/>
      <c r="AC140" s="24" t="s">
        <v>458</v>
      </c>
      <c r="AD140" s="24" t="s">
        <v>458</v>
      </c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75">
        <v>41698</v>
      </c>
    </row>
    <row r="141" spans="1:43" x14ac:dyDescent="0.2">
      <c r="A141" s="9" t="s">
        <v>653</v>
      </c>
      <c r="B141" s="9" t="s">
        <v>423</v>
      </c>
      <c r="C141" s="32"/>
      <c r="D141" s="44" t="s">
        <v>449</v>
      </c>
      <c r="E141" s="33" t="s">
        <v>592</v>
      </c>
      <c r="F141" s="40" t="s">
        <v>591</v>
      </c>
      <c r="G141" s="30" t="s">
        <v>464</v>
      </c>
      <c r="H141" s="16" t="s">
        <v>354</v>
      </c>
      <c r="I141" s="16" t="s">
        <v>465</v>
      </c>
      <c r="J141" s="16" t="s">
        <v>460</v>
      </c>
      <c r="K141" s="56" t="s">
        <v>460</v>
      </c>
      <c r="L141" s="16" t="s">
        <v>460</v>
      </c>
      <c r="M141" s="16">
        <v>2</v>
      </c>
      <c r="N141" s="16">
        <v>2</v>
      </c>
      <c r="O141" s="42"/>
      <c r="P141" s="42"/>
      <c r="Q141" s="45"/>
      <c r="R141" s="20"/>
      <c r="S141" s="20"/>
      <c r="T141" s="22">
        <v>40</v>
      </c>
      <c r="U141" s="20"/>
      <c r="V141" s="16"/>
      <c r="W141" s="16"/>
      <c r="X141" s="16"/>
      <c r="Y141" s="16"/>
      <c r="Z141" s="16"/>
      <c r="AA141" s="16"/>
      <c r="AB141" s="16"/>
      <c r="AC141" s="24" t="s">
        <v>458</v>
      </c>
      <c r="AD141" s="24" t="s">
        <v>458</v>
      </c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75">
        <v>41698</v>
      </c>
    </row>
    <row r="142" spans="1:43" x14ac:dyDescent="0.2">
      <c r="A142" s="9" t="s">
        <v>653</v>
      </c>
      <c r="B142" s="9" t="s">
        <v>424</v>
      </c>
      <c r="C142" s="32"/>
      <c r="D142" s="39" t="s">
        <v>439</v>
      </c>
      <c r="E142" s="33" t="s">
        <v>595</v>
      </c>
      <c r="F142" s="40" t="s">
        <v>594</v>
      </c>
      <c r="G142" s="30" t="s">
        <v>687</v>
      </c>
      <c r="H142" s="16" t="s">
        <v>688</v>
      </c>
      <c r="I142" s="16" t="s">
        <v>467</v>
      </c>
      <c r="J142" s="16"/>
      <c r="K142" s="56"/>
      <c r="L142" s="20">
        <v>5.0000000000000001E-4</v>
      </c>
      <c r="M142" s="16">
        <v>2</v>
      </c>
      <c r="N142" s="16">
        <v>2</v>
      </c>
      <c r="O142" s="16">
        <v>4.3</v>
      </c>
      <c r="P142" s="16">
        <v>3.7</v>
      </c>
      <c r="Q142" s="19">
        <f>(4.3+9)+3.7</f>
        <v>17</v>
      </c>
      <c r="R142" s="20">
        <f t="shared" ref="R142:R143" si="29">P142/Q142</f>
        <v>0.21764705882352942</v>
      </c>
      <c r="S142" s="21">
        <v>0.25</v>
      </c>
      <c r="T142" s="16">
        <v>30</v>
      </c>
      <c r="U142" s="31">
        <f>(3600*N143)/T142</f>
        <v>240</v>
      </c>
      <c r="V142" s="24" t="s">
        <v>458</v>
      </c>
      <c r="W142" s="24" t="s">
        <v>458</v>
      </c>
      <c r="X142" s="24" t="s">
        <v>458</v>
      </c>
      <c r="Y142" s="24" t="s">
        <v>458</v>
      </c>
      <c r="Z142" s="24" t="s">
        <v>458</v>
      </c>
      <c r="AA142" s="24" t="s">
        <v>458</v>
      </c>
      <c r="AB142" s="24" t="s">
        <v>458</v>
      </c>
      <c r="AC142" s="24" t="s">
        <v>458</v>
      </c>
      <c r="AD142" s="24" t="s">
        <v>458</v>
      </c>
      <c r="AE142" s="24" t="s">
        <v>458</v>
      </c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75">
        <v>41698</v>
      </c>
    </row>
    <row r="143" spans="1:43" x14ac:dyDescent="0.2">
      <c r="A143" s="9" t="s">
        <v>653</v>
      </c>
      <c r="B143" s="9" t="s">
        <v>425</v>
      </c>
      <c r="C143" s="32"/>
      <c r="D143" s="39" t="s">
        <v>440</v>
      </c>
      <c r="E143" s="33" t="s">
        <v>595</v>
      </c>
      <c r="F143" s="40" t="s">
        <v>594</v>
      </c>
      <c r="G143" s="30" t="s">
        <v>687</v>
      </c>
      <c r="H143" s="16" t="s">
        <v>688</v>
      </c>
      <c r="I143" s="16" t="s">
        <v>467</v>
      </c>
      <c r="J143" s="16"/>
      <c r="K143" s="56"/>
      <c r="L143" s="20">
        <v>5.0000000000000001E-4</v>
      </c>
      <c r="M143" s="16">
        <v>2</v>
      </c>
      <c r="N143" s="16">
        <v>2</v>
      </c>
      <c r="O143" s="16">
        <v>9</v>
      </c>
      <c r="P143" s="16">
        <v>3.7</v>
      </c>
      <c r="Q143" s="19">
        <f>(4.3+9)+3.7</f>
        <v>17</v>
      </c>
      <c r="R143" s="20">
        <f t="shared" si="29"/>
        <v>0.21764705882352942</v>
      </c>
      <c r="S143" s="21">
        <v>0.25</v>
      </c>
      <c r="T143" s="16">
        <v>30</v>
      </c>
      <c r="U143" s="31">
        <f>(3600*N144)/T143</f>
        <v>120</v>
      </c>
      <c r="V143" s="24" t="s">
        <v>458</v>
      </c>
      <c r="W143" s="24" t="s">
        <v>458</v>
      </c>
      <c r="X143" s="24" t="s">
        <v>458</v>
      </c>
      <c r="Y143" s="24" t="s">
        <v>458</v>
      </c>
      <c r="Z143" s="24" t="s">
        <v>458</v>
      </c>
      <c r="AA143" s="24" t="s">
        <v>458</v>
      </c>
      <c r="AB143" s="24" t="s">
        <v>458</v>
      </c>
      <c r="AC143" s="24" t="s">
        <v>458</v>
      </c>
      <c r="AD143" s="24" t="s">
        <v>458</v>
      </c>
      <c r="AE143" s="24" t="s">
        <v>458</v>
      </c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75">
        <v>41698</v>
      </c>
    </row>
    <row r="144" spans="1:43" ht="25.5" x14ac:dyDescent="0.2">
      <c r="A144" s="9" t="s">
        <v>654</v>
      </c>
      <c r="B144" s="9" t="s">
        <v>426</v>
      </c>
      <c r="C144" s="32"/>
      <c r="D144" s="39" t="s">
        <v>432</v>
      </c>
      <c r="E144" s="33" t="s">
        <v>632</v>
      </c>
      <c r="F144" s="40" t="s">
        <v>679</v>
      </c>
      <c r="G144" s="30" t="s">
        <v>87</v>
      </c>
      <c r="H144" s="16" t="s">
        <v>310</v>
      </c>
      <c r="I144" s="16" t="s">
        <v>465</v>
      </c>
      <c r="J144" s="16" t="s">
        <v>460</v>
      </c>
      <c r="K144" s="13" t="s">
        <v>460</v>
      </c>
      <c r="L144" s="16" t="s">
        <v>460</v>
      </c>
      <c r="M144" s="16">
        <v>1</v>
      </c>
      <c r="N144" s="16">
        <v>1</v>
      </c>
      <c r="O144" s="16">
        <v>21.8</v>
      </c>
      <c r="P144" s="16">
        <v>12.3</v>
      </c>
      <c r="Q144" s="16">
        <f>P144+O144+O145+O146</f>
        <v>53.7</v>
      </c>
      <c r="R144" s="20">
        <f>P144/Q144</f>
        <v>0.22905027932960895</v>
      </c>
      <c r="S144" s="21">
        <v>0</v>
      </c>
      <c r="T144" s="16">
        <v>60</v>
      </c>
      <c r="U144" s="22">
        <f t="shared" si="19"/>
        <v>60</v>
      </c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24" t="s">
        <v>458</v>
      </c>
      <c r="AH144" s="12"/>
      <c r="AI144" s="12"/>
      <c r="AJ144" s="12"/>
      <c r="AK144" s="12"/>
      <c r="AL144" s="12"/>
      <c r="AM144" s="12"/>
      <c r="AN144" s="12"/>
      <c r="AO144" s="12"/>
      <c r="AP144" s="12"/>
      <c r="AQ144" s="75">
        <v>41698</v>
      </c>
    </row>
    <row r="145" spans="1:43" ht="25.5" x14ac:dyDescent="0.2">
      <c r="A145" s="9" t="s">
        <v>654</v>
      </c>
      <c r="B145" s="9" t="s">
        <v>427</v>
      </c>
      <c r="C145" s="32"/>
      <c r="D145" s="39" t="s">
        <v>433</v>
      </c>
      <c r="E145" s="33" t="s">
        <v>632</v>
      </c>
      <c r="F145" s="40" t="s">
        <v>679</v>
      </c>
      <c r="G145" s="30" t="s">
        <v>87</v>
      </c>
      <c r="H145" s="16" t="s">
        <v>310</v>
      </c>
      <c r="I145" s="16" t="s">
        <v>465</v>
      </c>
      <c r="J145" s="16" t="s">
        <v>460</v>
      </c>
      <c r="K145" s="13" t="s">
        <v>460</v>
      </c>
      <c r="L145" s="16" t="s">
        <v>460</v>
      </c>
      <c r="M145" s="16">
        <v>1</v>
      </c>
      <c r="N145" s="16">
        <v>1</v>
      </c>
      <c r="O145" s="16">
        <v>14.4</v>
      </c>
      <c r="P145" s="16">
        <v>12.3</v>
      </c>
      <c r="Q145" s="16">
        <f t="shared" ref="Q145:Q146" si="30">P145+O145+O146+O147</f>
        <v>60.900000000000006</v>
      </c>
      <c r="R145" s="20">
        <f t="shared" ref="R145:R146" si="31">P145/Q145</f>
        <v>0.2019704433497537</v>
      </c>
      <c r="S145" s="21">
        <v>0</v>
      </c>
      <c r="T145" s="16">
        <v>60</v>
      </c>
      <c r="U145" s="22">
        <f t="shared" si="19"/>
        <v>60</v>
      </c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4" t="s">
        <v>458</v>
      </c>
      <c r="AH145" s="12"/>
      <c r="AI145" s="12"/>
      <c r="AJ145" s="12"/>
      <c r="AK145" s="12"/>
      <c r="AL145" s="12"/>
      <c r="AM145" s="12"/>
      <c r="AN145" s="12"/>
      <c r="AO145" s="12"/>
      <c r="AP145" s="12"/>
      <c r="AQ145" s="75">
        <v>41698</v>
      </c>
    </row>
    <row r="146" spans="1:43" ht="25.5" x14ac:dyDescent="0.2">
      <c r="A146" s="9" t="s">
        <v>654</v>
      </c>
      <c r="B146" s="9" t="s">
        <v>428</v>
      </c>
      <c r="C146" s="32"/>
      <c r="D146" s="39" t="s">
        <v>435</v>
      </c>
      <c r="E146" s="33" t="s">
        <v>632</v>
      </c>
      <c r="F146" s="40" t="s">
        <v>679</v>
      </c>
      <c r="G146" s="30" t="s">
        <v>87</v>
      </c>
      <c r="H146" s="16" t="s">
        <v>310</v>
      </c>
      <c r="I146" s="16" t="s">
        <v>465</v>
      </c>
      <c r="J146" s="16" t="s">
        <v>460</v>
      </c>
      <c r="K146" s="13" t="s">
        <v>460</v>
      </c>
      <c r="L146" s="16" t="s">
        <v>460</v>
      </c>
      <c r="M146" s="16">
        <v>1</v>
      </c>
      <c r="N146" s="16">
        <v>1</v>
      </c>
      <c r="O146" s="16">
        <v>5.2</v>
      </c>
      <c r="P146" s="16">
        <v>12.3</v>
      </c>
      <c r="Q146" s="16">
        <f t="shared" si="30"/>
        <v>46.5</v>
      </c>
      <c r="R146" s="20">
        <f t="shared" si="31"/>
        <v>0.26451612903225807</v>
      </c>
      <c r="S146" s="21">
        <v>0</v>
      </c>
      <c r="T146" s="16">
        <v>60</v>
      </c>
      <c r="U146" s="22">
        <f t="shared" si="19"/>
        <v>60</v>
      </c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24" t="s">
        <v>458</v>
      </c>
      <c r="AH146" s="12"/>
      <c r="AI146" s="12"/>
      <c r="AJ146" s="12"/>
      <c r="AK146" s="12"/>
      <c r="AL146" s="12"/>
      <c r="AM146" s="12"/>
      <c r="AN146" s="12"/>
      <c r="AO146" s="12"/>
      <c r="AP146" s="12"/>
      <c r="AQ146" s="75">
        <v>41698</v>
      </c>
    </row>
    <row r="147" spans="1:43" ht="15" x14ac:dyDescent="0.2">
      <c r="A147" s="9" t="s">
        <v>653</v>
      </c>
      <c r="B147" s="9" t="s">
        <v>429</v>
      </c>
      <c r="C147" s="32"/>
      <c r="D147" s="39" t="s">
        <v>434</v>
      </c>
      <c r="E147" s="29" t="s">
        <v>597</v>
      </c>
      <c r="F147" s="48" t="s">
        <v>596</v>
      </c>
      <c r="G147" s="30" t="s">
        <v>464</v>
      </c>
      <c r="H147" s="16" t="s">
        <v>354</v>
      </c>
      <c r="I147" s="16" t="s">
        <v>465</v>
      </c>
      <c r="J147" s="16" t="s">
        <v>460</v>
      </c>
      <c r="K147" s="17" t="s">
        <v>460</v>
      </c>
      <c r="L147" s="41" t="s">
        <v>460</v>
      </c>
      <c r="M147" s="16">
        <v>2</v>
      </c>
      <c r="N147" s="16">
        <v>2</v>
      </c>
      <c r="O147" s="16">
        <v>29</v>
      </c>
      <c r="P147" s="16">
        <v>4.5999999999999996</v>
      </c>
      <c r="Q147" s="19">
        <f t="shared" si="26"/>
        <v>33.6</v>
      </c>
      <c r="R147" s="20">
        <f>P147/Q147</f>
        <v>0.13690476190476189</v>
      </c>
      <c r="S147" s="21">
        <v>0.2</v>
      </c>
      <c r="T147" s="16">
        <v>40</v>
      </c>
      <c r="U147" s="22">
        <f t="shared" si="19"/>
        <v>180</v>
      </c>
      <c r="V147" s="16"/>
      <c r="W147" s="16"/>
      <c r="X147" s="16"/>
      <c r="Y147" s="16"/>
      <c r="Z147" s="24" t="s">
        <v>458</v>
      </c>
      <c r="AA147" s="24" t="s">
        <v>458</v>
      </c>
      <c r="AB147" s="24" t="s">
        <v>458</v>
      </c>
      <c r="AC147" s="24" t="s">
        <v>458</v>
      </c>
      <c r="AD147" s="24" t="s">
        <v>458</v>
      </c>
      <c r="AE147" s="24" t="s">
        <v>458</v>
      </c>
      <c r="AF147" s="16"/>
      <c r="AG147" s="16"/>
      <c r="AH147" s="16"/>
      <c r="AI147" s="16"/>
      <c r="AJ147" s="16"/>
      <c r="AK147" s="12"/>
      <c r="AL147" s="12"/>
      <c r="AM147" s="12"/>
      <c r="AN147" s="12"/>
      <c r="AO147" s="12"/>
      <c r="AP147" s="12"/>
      <c r="AQ147" s="75">
        <v>41698</v>
      </c>
    </row>
    <row r="148" spans="1:43" ht="15" x14ac:dyDescent="0.2">
      <c r="A148" s="9" t="s">
        <v>653</v>
      </c>
      <c r="B148" s="9" t="s">
        <v>438</v>
      </c>
      <c r="C148" s="32"/>
      <c r="D148" s="44" t="s">
        <v>680</v>
      </c>
      <c r="E148" s="29" t="s">
        <v>590</v>
      </c>
      <c r="F148" s="48" t="s">
        <v>589</v>
      </c>
      <c r="G148" s="30" t="s">
        <v>198</v>
      </c>
      <c r="H148" s="15" t="s">
        <v>315</v>
      </c>
      <c r="I148" s="16" t="s">
        <v>457</v>
      </c>
      <c r="J148" s="16" t="s">
        <v>319</v>
      </c>
      <c r="K148" s="17" t="s">
        <v>475</v>
      </c>
      <c r="L148" s="41">
        <v>1.2E-2</v>
      </c>
      <c r="M148" s="16">
        <v>4</v>
      </c>
      <c r="N148" s="16">
        <v>4</v>
      </c>
      <c r="O148" s="42"/>
      <c r="P148" s="42"/>
      <c r="Q148" s="19">
        <f t="shared" si="26"/>
        <v>0</v>
      </c>
      <c r="R148" s="20" t="e">
        <f t="shared" ref="R148:R149" si="32">P148/Q148</f>
        <v>#DIV/0!</v>
      </c>
      <c r="S148" s="16"/>
      <c r="T148" s="16">
        <v>20</v>
      </c>
      <c r="U148" s="22">
        <f t="shared" si="19"/>
        <v>720</v>
      </c>
      <c r="V148" s="24" t="s">
        <v>458</v>
      </c>
      <c r="W148" s="24" t="s">
        <v>458</v>
      </c>
      <c r="X148" s="24" t="s">
        <v>458</v>
      </c>
      <c r="Y148" s="24" t="s">
        <v>458</v>
      </c>
      <c r="Z148" s="24" t="s">
        <v>458</v>
      </c>
      <c r="AA148" s="24" t="s">
        <v>458</v>
      </c>
      <c r="AB148" s="24" t="s">
        <v>458</v>
      </c>
      <c r="AC148" s="24" t="s">
        <v>458</v>
      </c>
      <c r="AD148" s="24" t="s">
        <v>458</v>
      </c>
      <c r="AE148" s="24" t="s">
        <v>458</v>
      </c>
      <c r="AF148" s="16"/>
      <c r="AG148" s="16"/>
      <c r="AH148" s="16"/>
      <c r="AI148" s="16"/>
      <c r="AJ148" s="16"/>
      <c r="AK148" s="12"/>
      <c r="AL148" s="12"/>
      <c r="AM148" s="12"/>
      <c r="AN148" s="12"/>
      <c r="AO148" s="12"/>
      <c r="AP148" s="12"/>
      <c r="AQ148" s="75">
        <v>41698</v>
      </c>
    </row>
    <row r="149" spans="1:43" ht="15" x14ac:dyDescent="0.2">
      <c r="A149" s="9" t="s">
        <v>692</v>
      </c>
      <c r="B149" s="9" t="s">
        <v>691</v>
      </c>
      <c r="C149" s="32"/>
      <c r="D149" s="9" t="s">
        <v>690</v>
      </c>
      <c r="E149" s="29" t="s">
        <v>799</v>
      </c>
      <c r="F149" s="48" t="s">
        <v>800</v>
      </c>
      <c r="G149" s="30" t="s">
        <v>496</v>
      </c>
      <c r="H149" s="15" t="s">
        <v>300</v>
      </c>
      <c r="I149" s="16" t="s">
        <v>457</v>
      </c>
      <c r="J149" s="16" t="s">
        <v>319</v>
      </c>
      <c r="K149" s="17" t="s">
        <v>475</v>
      </c>
      <c r="L149" s="41">
        <v>1.2E-2</v>
      </c>
      <c r="M149" s="16">
        <v>1</v>
      </c>
      <c r="N149" s="16">
        <v>1</v>
      </c>
      <c r="O149" s="16">
        <v>338.8</v>
      </c>
      <c r="P149" s="16">
        <v>22.2</v>
      </c>
      <c r="Q149" s="19">
        <f>O149+P149</f>
        <v>361</v>
      </c>
      <c r="R149" s="20">
        <f t="shared" si="32"/>
        <v>6.1495844875346262E-2</v>
      </c>
      <c r="S149" s="21">
        <v>0.2</v>
      </c>
      <c r="T149" s="16">
        <v>70</v>
      </c>
      <c r="U149" s="31">
        <f t="shared" ref="U149" si="33">(3600*N149)/T149</f>
        <v>51.428571428571431</v>
      </c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16"/>
      <c r="AG149" s="16"/>
      <c r="AH149" s="24" t="s">
        <v>458</v>
      </c>
      <c r="AI149" s="24" t="s">
        <v>458</v>
      </c>
      <c r="AJ149" s="16"/>
      <c r="AK149" s="12"/>
      <c r="AL149" s="12"/>
      <c r="AM149" s="12"/>
      <c r="AN149" s="12"/>
      <c r="AO149" s="12"/>
      <c r="AP149" s="12"/>
      <c r="AQ149" s="75">
        <v>41698</v>
      </c>
    </row>
    <row r="150" spans="1:43" x14ac:dyDescent="0.2">
      <c r="A150" s="33" t="s">
        <v>709</v>
      </c>
      <c r="B150" s="9" t="s">
        <v>716</v>
      </c>
      <c r="C150" s="63"/>
      <c r="D150" s="64" t="s">
        <v>714</v>
      </c>
      <c r="E150" s="33"/>
      <c r="F150" s="63" t="s">
        <v>718</v>
      </c>
      <c r="G150" s="30" t="s">
        <v>700</v>
      </c>
      <c r="H150" s="65" t="s">
        <v>701</v>
      </c>
      <c r="I150" s="65" t="s">
        <v>457</v>
      </c>
      <c r="J150" s="65" t="s">
        <v>702</v>
      </c>
      <c r="K150" s="56" t="s">
        <v>703</v>
      </c>
      <c r="L150" s="20">
        <v>6.0000000000000001E-3</v>
      </c>
      <c r="M150" s="16">
        <v>2</v>
      </c>
      <c r="N150" s="16">
        <v>2</v>
      </c>
      <c r="O150" s="16">
        <f>(16.1*2)+(17.7*2)</f>
        <v>67.599999999999994</v>
      </c>
      <c r="P150" s="16">
        <v>13.3</v>
      </c>
      <c r="Q150" s="16">
        <f>O150+P150</f>
        <v>80.899999999999991</v>
      </c>
      <c r="R150" s="20">
        <f>P150/Q150</f>
        <v>0.16440049443757729</v>
      </c>
      <c r="S150" s="20">
        <v>0.2</v>
      </c>
      <c r="T150" s="16">
        <v>48</v>
      </c>
      <c r="U150" s="16">
        <f>3600/T150*2</f>
        <v>150</v>
      </c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 t="s">
        <v>458</v>
      </c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75">
        <v>41698</v>
      </c>
    </row>
    <row r="151" spans="1:43" x14ac:dyDescent="0.2">
      <c r="A151" s="33" t="s">
        <v>709</v>
      </c>
      <c r="B151" s="9" t="s">
        <v>717</v>
      </c>
      <c r="C151" s="63"/>
      <c r="D151" s="64" t="s">
        <v>715</v>
      </c>
      <c r="E151" s="33"/>
      <c r="F151" s="63" t="s">
        <v>718</v>
      </c>
      <c r="G151" s="30" t="s">
        <v>700</v>
      </c>
      <c r="H151" s="65" t="s">
        <v>701</v>
      </c>
      <c r="I151" s="65" t="s">
        <v>457</v>
      </c>
      <c r="J151" s="65" t="s">
        <v>702</v>
      </c>
      <c r="K151" s="56" t="s">
        <v>703</v>
      </c>
      <c r="L151" s="20">
        <v>6.0000000000000001E-3</v>
      </c>
      <c r="M151" s="16">
        <v>2</v>
      </c>
      <c r="N151" s="16">
        <v>2</v>
      </c>
      <c r="O151" s="16">
        <f>(16.1*2)+(17.7*2)</f>
        <v>67.599999999999994</v>
      </c>
      <c r="P151" s="16">
        <v>13.3</v>
      </c>
      <c r="Q151" s="16">
        <f>O151+P151</f>
        <v>80.899999999999991</v>
      </c>
      <c r="R151" s="20">
        <f>P151/Q151</f>
        <v>0.16440049443757729</v>
      </c>
      <c r="S151" s="20">
        <v>0.2</v>
      </c>
      <c r="T151" s="16">
        <v>48</v>
      </c>
      <c r="U151" s="16">
        <f>3600/T151*2</f>
        <v>150</v>
      </c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 t="s">
        <v>458</v>
      </c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75">
        <v>41698</v>
      </c>
    </row>
    <row r="152" spans="1:43" x14ac:dyDescent="0.2">
      <c r="A152" s="33" t="s">
        <v>712</v>
      </c>
      <c r="B152" s="9" t="s">
        <v>774</v>
      </c>
      <c r="C152" s="63"/>
      <c r="D152" s="76" t="s">
        <v>722</v>
      </c>
      <c r="E152" s="33"/>
      <c r="F152" s="63" t="s">
        <v>724</v>
      </c>
      <c r="G152" s="30" t="s">
        <v>142</v>
      </c>
      <c r="H152" s="16" t="s">
        <v>313</v>
      </c>
      <c r="I152" s="16" t="s">
        <v>479</v>
      </c>
      <c r="J152" s="16"/>
      <c r="K152" s="17"/>
      <c r="L152" s="20">
        <v>5.0000000000000001E-4</v>
      </c>
      <c r="M152" s="16">
        <v>1</v>
      </c>
      <c r="N152" s="16">
        <v>1</v>
      </c>
      <c r="O152" s="16">
        <v>38.799999999999997</v>
      </c>
      <c r="P152" s="16">
        <v>1</v>
      </c>
      <c r="Q152" s="16">
        <f>O152+P152</f>
        <v>39.799999999999997</v>
      </c>
      <c r="R152" s="20">
        <f>P152/Q152</f>
        <v>2.5125628140703519E-2</v>
      </c>
      <c r="S152" s="21">
        <v>0.2</v>
      </c>
      <c r="T152" s="16">
        <v>50</v>
      </c>
      <c r="U152" s="16">
        <f>3600/T152*2</f>
        <v>144</v>
      </c>
      <c r="V152" s="16"/>
      <c r="W152" s="16"/>
      <c r="X152" s="16"/>
      <c r="Y152" s="16"/>
      <c r="Z152" s="24" t="s">
        <v>458</v>
      </c>
      <c r="AA152" s="24" t="s">
        <v>458</v>
      </c>
      <c r="AB152" s="24" t="s">
        <v>458</v>
      </c>
      <c r="AC152" s="16"/>
      <c r="AD152" s="16"/>
      <c r="AE152" s="16"/>
      <c r="AF152" s="16"/>
      <c r="AG152" s="16"/>
      <c r="AH152" s="16"/>
      <c r="AI152" s="16"/>
      <c r="AJ152" s="16"/>
      <c r="AK152" s="12"/>
      <c r="AL152" s="12"/>
      <c r="AM152" s="12"/>
      <c r="AN152" s="12"/>
      <c r="AO152" s="12"/>
      <c r="AP152" s="12"/>
      <c r="AQ152" s="75">
        <v>41698</v>
      </c>
    </row>
    <row r="153" spans="1:43" x14ac:dyDescent="0.2">
      <c r="A153" s="33" t="s">
        <v>712</v>
      </c>
      <c r="B153" s="9" t="s">
        <v>775</v>
      </c>
      <c r="C153" s="63"/>
      <c r="D153" s="76" t="s">
        <v>723</v>
      </c>
      <c r="E153" s="33"/>
      <c r="F153" s="63" t="s">
        <v>725</v>
      </c>
      <c r="G153" s="30" t="s">
        <v>142</v>
      </c>
      <c r="H153" s="16" t="s">
        <v>313</v>
      </c>
      <c r="I153" s="16" t="s">
        <v>479</v>
      </c>
      <c r="J153" s="16"/>
      <c r="K153" s="17"/>
      <c r="L153" s="20">
        <v>5.0000000000000001E-4</v>
      </c>
      <c r="M153" s="16">
        <v>1</v>
      </c>
      <c r="N153" s="16">
        <v>1</v>
      </c>
      <c r="O153" s="16">
        <v>21.4</v>
      </c>
      <c r="P153" s="16">
        <v>1</v>
      </c>
      <c r="Q153" s="16">
        <f>O153+P153</f>
        <v>22.4</v>
      </c>
      <c r="R153" s="20">
        <f>P153/Q153</f>
        <v>4.4642857142857144E-2</v>
      </c>
      <c r="S153" s="21">
        <v>0.2</v>
      </c>
      <c r="T153" s="16">
        <v>45</v>
      </c>
      <c r="U153" s="16">
        <f>3600/T153*2</f>
        <v>160</v>
      </c>
      <c r="V153" s="16"/>
      <c r="W153" s="16"/>
      <c r="X153" s="16"/>
      <c r="Y153" s="16"/>
      <c r="Z153" s="24" t="s">
        <v>458</v>
      </c>
      <c r="AA153" s="24" t="s">
        <v>458</v>
      </c>
      <c r="AB153" s="24" t="s">
        <v>458</v>
      </c>
      <c r="AC153" s="16"/>
      <c r="AD153" s="16"/>
      <c r="AE153" s="16"/>
      <c r="AF153" s="16"/>
      <c r="AG153" s="16"/>
      <c r="AH153" s="16"/>
      <c r="AI153" s="16"/>
      <c r="AJ153" s="16"/>
      <c r="AK153" s="12"/>
      <c r="AL153" s="12"/>
      <c r="AM153" s="12"/>
      <c r="AN153" s="12"/>
      <c r="AO153" s="12"/>
      <c r="AP153" s="12"/>
      <c r="AQ153" s="75">
        <v>41698</v>
      </c>
    </row>
    <row r="154" spans="1:43" x14ac:dyDescent="0.2">
      <c r="A154" s="9" t="s">
        <v>651</v>
      </c>
      <c r="B154" s="9" t="s">
        <v>349</v>
      </c>
      <c r="C154" s="32"/>
      <c r="D154" s="44" t="s">
        <v>342</v>
      </c>
      <c r="E154" s="33"/>
      <c r="F154" s="63"/>
      <c r="G154" s="30" t="s">
        <v>496</v>
      </c>
      <c r="H154" s="15" t="s">
        <v>300</v>
      </c>
      <c r="I154" s="16" t="s">
        <v>457</v>
      </c>
      <c r="J154" s="16" t="s">
        <v>319</v>
      </c>
      <c r="K154" s="17" t="s">
        <v>475</v>
      </c>
      <c r="L154" s="41">
        <v>1.2E-2</v>
      </c>
      <c r="M154" s="16"/>
      <c r="N154" s="16"/>
      <c r="O154" s="16"/>
      <c r="P154" s="16"/>
      <c r="Q154" s="16"/>
      <c r="R154" s="16"/>
      <c r="S154" s="16"/>
      <c r="T154" s="16">
        <v>14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2"/>
      <c r="AL154" s="12"/>
      <c r="AM154" s="12"/>
      <c r="AN154" s="12"/>
      <c r="AO154" s="12"/>
      <c r="AP154" s="12"/>
      <c r="AQ154" s="75">
        <v>41698</v>
      </c>
    </row>
    <row r="155" spans="1:43" x14ac:dyDescent="0.2">
      <c r="A155" s="9" t="s">
        <v>651</v>
      </c>
      <c r="B155" s="9" t="s">
        <v>350</v>
      </c>
      <c r="C155" s="32"/>
      <c r="D155" s="44" t="s">
        <v>344</v>
      </c>
      <c r="E155" s="33"/>
      <c r="F155" s="63"/>
      <c r="G155" s="30"/>
      <c r="H155" s="16"/>
      <c r="I155" s="16"/>
      <c r="J155" s="16"/>
      <c r="K155" s="17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2"/>
      <c r="AL155" s="12"/>
      <c r="AM155" s="12"/>
      <c r="AN155" s="12"/>
      <c r="AO155" s="12"/>
      <c r="AP155" s="12"/>
      <c r="AQ155" s="75">
        <v>41698</v>
      </c>
    </row>
    <row r="156" spans="1:43" x14ac:dyDescent="0.2">
      <c r="A156" s="9" t="s">
        <v>651</v>
      </c>
      <c r="B156" s="9" t="s">
        <v>351</v>
      </c>
      <c r="C156" s="32"/>
      <c r="D156" s="44" t="s">
        <v>346</v>
      </c>
      <c r="E156" s="33"/>
      <c r="F156" s="63"/>
      <c r="G156" s="30"/>
      <c r="H156" s="16"/>
      <c r="I156" s="16"/>
      <c r="J156" s="16"/>
      <c r="K156" s="17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2"/>
      <c r="AL156" s="12"/>
      <c r="AM156" s="12"/>
      <c r="AN156" s="12"/>
      <c r="AO156" s="12"/>
      <c r="AP156" s="12"/>
      <c r="AQ156" s="75">
        <v>41698</v>
      </c>
    </row>
    <row r="157" spans="1:43" ht="25.5" x14ac:dyDescent="0.2">
      <c r="A157" s="33" t="s">
        <v>733</v>
      </c>
      <c r="B157" s="9" t="s">
        <v>765</v>
      </c>
      <c r="C157" s="63"/>
      <c r="D157" s="39" t="s">
        <v>727</v>
      </c>
      <c r="E157" s="33" t="s">
        <v>801</v>
      </c>
      <c r="F157" s="40" t="s">
        <v>802</v>
      </c>
      <c r="G157" s="30" t="s">
        <v>755</v>
      </c>
      <c r="H157" s="66" t="s">
        <v>756</v>
      </c>
      <c r="I157" s="16" t="s">
        <v>457</v>
      </c>
      <c r="J157" s="16" t="s">
        <v>460</v>
      </c>
      <c r="K157" s="16" t="s">
        <v>460</v>
      </c>
      <c r="L157" s="16" t="s">
        <v>460</v>
      </c>
      <c r="M157" s="16">
        <v>1</v>
      </c>
      <c r="N157" s="16">
        <v>1</v>
      </c>
      <c r="O157" s="16">
        <v>99</v>
      </c>
      <c r="P157" s="16">
        <v>4.5999999999999996</v>
      </c>
      <c r="Q157" s="16">
        <f>O157+P157</f>
        <v>103.6</v>
      </c>
      <c r="R157" s="41">
        <f>P157/Q157</f>
        <v>4.4401544401544403E-2</v>
      </c>
      <c r="S157" s="21">
        <v>0</v>
      </c>
      <c r="T157" s="16">
        <v>40</v>
      </c>
      <c r="U157" s="16">
        <f>(3600/T157)*N157</f>
        <v>90</v>
      </c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24" t="s">
        <v>458</v>
      </c>
      <c r="AG157" s="16"/>
      <c r="AH157" s="24" t="s">
        <v>458</v>
      </c>
      <c r="AI157" s="16"/>
      <c r="AJ157" s="24" t="s">
        <v>458</v>
      </c>
      <c r="AK157" s="23"/>
      <c r="AL157" s="23"/>
      <c r="AM157" s="23"/>
      <c r="AN157" s="23"/>
      <c r="AO157" s="23"/>
      <c r="AP157" s="23"/>
      <c r="AQ157" s="75">
        <v>41698</v>
      </c>
    </row>
    <row r="158" spans="1:43" ht="25.5" x14ac:dyDescent="0.2">
      <c r="A158" s="33" t="s">
        <v>733</v>
      </c>
      <c r="B158" s="9" t="s">
        <v>766</v>
      </c>
      <c r="C158" s="63"/>
      <c r="D158" s="39" t="s">
        <v>726</v>
      </c>
      <c r="E158" s="33" t="s">
        <v>803</v>
      </c>
      <c r="F158" s="40" t="s">
        <v>804</v>
      </c>
      <c r="G158" s="30" t="s">
        <v>755</v>
      </c>
      <c r="H158" s="66" t="s">
        <v>756</v>
      </c>
      <c r="I158" s="16" t="s">
        <v>457</v>
      </c>
      <c r="J158" s="16" t="s">
        <v>460</v>
      </c>
      <c r="K158" s="16" t="s">
        <v>460</v>
      </c>
      <c r="L158" s="16" t="s">
        <v>460</v>
      </c>
      <c r="M158" s="16">
        <v>1</v>
      </c>
      <c r="N158" s="16">
        <v>1</v>
      </c>
      <c r="O158" s="16">
        <v>110</v>
      </c>
      <c r="P158" s="16">
        <v>0</v>
      </c>
      <c r="Q158" s="16">
        <f t="shared" ref="Q158:Q160" si="34">O158+P158</f>
        <v>110</v>
      </c>
      <c r="R158" s="41">
        <f t="shared" ref="R158:R160" si="35">P158/Q158</f>
        <v>0</v>
      </c>
      <c r="S158" s="21">
        <v>0</v>
      </c>
      <c r="T158" s="16">
        <v>44</v>
      </c>
      <c r="U158" s="19">
        <f t="shared" ref="U158:U160" si="36">(3600/T158)*N158</f>
        <v>81.818181818181813</v>
      </c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24" t="s">
        <v>458</v>
      </c>
      <c r="AG158" s="16"/>
      <c r="AH158" s="24" t="s">
        <v>458</v>
      </c>
      <c r="AI158" s="16"/>
      <c r="AJ158" s="24" t="s">
        <v>458</v>
      </c>
      <c r="AK158" s="12"/>
      <c r="AL158" s="12"/>
      <c r="AM158" s="12"/>
      <c r="AN158" s="12"/>
      <c r="AO158" s="12"/>
      <c r="AP158" s="12"/>
      <c r="AQ158" s="75">
        <v>41698</v>
      </c>
    </row>
    <row r="159" spans="1:43" ht="25.5" x14ac:dyDescent="0.2">
      <c r="A159" s="33" t="s">
        <v>733</v>
      </c>
      <c r="B159" s="9" t="s">
        <v>767</v>
      </c>
      <c r="C159" s="63"/>
      <c r="D159" s="39" t="s">
        <v>728</v>
      </c>
      <c r="E159" s="33" t="s">
        <v>805</v>
      </c>
      <c r="F159" s="40" t="s">
        <v>806</v>
      </c>
      <c r="G159" s="30" t="s">
        <v>755</v>
      </c>
      <c r="H159" s="66" t="s">
        <v>756</v>
      </c>
      <c r="I159" s="16" t="s">
        <v>457</v>
      </c>
      <c r="J159" s="16" t="s">
        <v>460</v>
      </c>
      <c r="K159" s="16" t="s">
        <v>460</v>
      </c>
      <c r="L159" s="16" t="s">
        <v>460</v>
      </c>
      <c r="M159" s="16">
        <v>4</v>
      </c>
      <c r="N159" s="16">
        <v>4</v>
      </c>
      <c r="O159" s="16">
        <v>5.6</v>
      </c>
      <c r="P159" s="16">
        <v>2.5</v>
      </c>
      <c r="Q159" s="16">
        <f t="shared" si="34"/>
        <v>8.1</v>
      </c>
      <c r="R159" s="20">
        <f t="shared" si="35"/>
        <v>0.30864197530864201</v>
      </c>
      <c r="S159" s="21">
        <v>0.5</v>
      </c>
      <c r="T159" s="16">
        <v>15</v>
      </c>
      <c r="U159" s="16">
        <f t="shared" si="36"/>
        <v>960</v>
      </c>
      <c r="V159" s="24" t="s">
        <v>458</v>
      </c>
      <c r="W159" s="24" t="s">
        <v>458</v>
      </c>
      <c r="X159" s="24" t="s">
        <v>458</v>
      </c>
      <c r="Y159" s="24" t="s">
        <v>458</v>
      </c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24" t="s">
        <v>458</v>
      </c>
      <c r="AL159" s="24" t="s">
        <v>458</v>
      </c>
      <c r="AM159" s="24" t="s">
        <v>458</v>
      </c>
      <c r="AN159" s="24" t="s">
        <v>458</v>
      </c>
      <c r="AO159" s="24" t="s">
        <v>458</v>
      </c>
      <c r="AP159" s="12"/>
      <c r="AQ159" s="75">
        <v>41698</v>
      </c>
    </row>
    <row r="160" spans="1:43" ht="25.5" x14ac:dyDescent="0.2">
      <c r="A160" s="33" t="s">
        <v>733</v>
      </c>
      <c r="B160" s="9" t="s">
        <v>764</v>
      </c>
      <c r="C160" s="63"/>
      <c r="D160" s="39" t="s">
        <v>729</v>
      </c>
      <c r="E160" s="33" t="s">
        <v>807</v>
      </c>
      <c r="F160" s="40" t="s">
        <v>808</v>
      </c>
      <c r="G160" s="30" t="s">
        <v>755</v>
      </c>
      <c r="H160" s="66" t="s">
        <v>756</v>
      </c>
      <c r="I160" s="16" t="s">
        <v>457</v>
      </c>
      <c r="J160" s="16" t="s">
        <v>460</v>
      </c>
      <c r="K160" s="16" t="s">
        <v>460</v>
      </c>
      <c r="L160" s="16" t="s">
        <v>460</v>
      </c>
      <c r="M160" s="16">
        <v>4</v>
      </c>
      <c r="N160" s="16">
        <v>4</v>
      </c>
      <c r="O160" s="16">
        <v>3.2</v>
      </c>
      <c r="P160" s="16">
        <v>1.5</v>
      </c>
      <c r="Q160" s="16">
        <f t="shared" si="34"/>
        <v>4.7</v>
      </c>
      <c r="R160" s="41">
        <f t="shared" si="35"/>
        <v>0.31914893617021273</v>
      </c>
      <c r="S160" s="21">
        <v>0</v>
      </c>
      <c r="T160" s="16">
        <v>21</v>
      </c>
      <c r="U160" s="19">
        <f t="shared" si="36"/>
        <v>685.71428571428567</v>
      </c>
      <c r="V160" s="24" t="s">
        <v>458</v>
      </c>
      <c r="W160" s="24" t="s">
        <v>458</v>
      </c>
      <c r="X160" s="24" t="s">
        <v>458</v>
      </c>
      <c r="Y160" s="24" t="s">
        <v>458</v>
      </c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24" t="s">
        <v>458</v>
      </c>
      <c r="AL160" s="24" t="s">
        <v>458</v>
      </c>
      <c r="AM160" s="24" t="s">
        <v>458</v>
      </c>
      <c r="AN160" s="24" t="s">
        <v>458</v>
      </c>
      <c r="AO160" s="24" t="s">
        <v>458</v>
      </c>
      <c r="AP160" s="12"/>
      <c r="AQ160" s="75">
        <v>41698</v>
      </c>
    </row>
    <row r="161" spans="1:43" x14ac:dyDescent="0.2">
      <c r="A161" s="33" t="s">
        <v>733</v>
      </c>
      <c r="B161" s="9" t="s">
        <v>772</v>
      </c>
      <c r="C161" s="63"/>
      <c r="D161" s="39" t="s">
        <v>730</v>
      </c>
      <c r="E161" s="33" t="s">
        <v>809</v>
      </c>
      <c r="F161" s="40" t="s">
        <v>810</v>
      </c>
      <c r="G161" s="30" t="s">
        <v>117</v>
      </c>
      <c r="H161" s="15" t="s">
        <v>302</v>
      </c>
      <c r="I161" s="16" t="s">
        <v>457</v>
      </c>
      <c r="J161" s="16" t="s">
        <v>319</v>
      </c>
      <c r="K161" s="17" t="s">
        <v>475</v>
      </c>
      <c r="L161" s="41">
        <v>1.2E-2</v>
      </c>
      <c r="M161" s="16">
        <v>2</v>
      </c>
      <c r="N161" s="16">
        <v>2</v>
      </c>
      <c r="O161" s="16">
        <f>17.4*2</f>
        <v>34.799999999999997</v>
      </c>
      <c r="P161" s="16">
        <v>5.4</v>
      </c>
      <c r="Q161" s="16">
        <f>O161+O162+P161</f>
        <v>44.599999999999994</v>
      </c>
      <c r="R161" s="41">
        <f>P161/Q161</f>
        <v>0.12107623318385653</v>
      </c>
      <c r="S161" s="21">
        <v>0.2</v>
      </c>
      <c r="T161" s="16">
        <v>21</v>
      </c>
      <c r="U161" s="19">
        <f>(3600/T161)*N161</f>
        <v>342.85714285714283</v>
      </c>
      <c r="V161" s="16"/>
      <c r="W161" s="16"/>
      <c r="X161" s="16"/>
      <c r="Y161" s="16"/>
      <c r="Z161" s="16" t="s">
        <v>458</v>
      </c>
      <c r="AA161" s="16" t="s">
        <v>458</v>
      </c>
      <c r="AB161" s="16"/>
      <c r="AC161" s="16" t="s">
        <v>458</v>
      </c>
      <c r="AD161" s="16" t="s">
        <v>458</v>
      </c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75">
        <v>41698</v>
      </c>
    </row>
    <row r="162" spans="1:43" x14ac:dyDescent="0.2">
      <c r="A162" s="33" t="s">
        <v>733</v>
      </c>
      <c r="B162" s="9" t="s">
        <v>773</v>
      </c>
      <c r="C162" s="63"/>
      <c r="D162" s="39" t="s">
        <v>731</v>
      </c>
      <c r="E162" s="33" t="s">
        <v>809</v>
      </c>
      <c r="F162" s="40" t="s">
        <v>810</v>
      </c>
      <c r="G162" s="30" t="s">
        <v>117</v>
      </c>
      <c r="H162" s="15" t="s">
        <v>302</v>
      </c>
      <c r="I162" s="16" t="s">
        <v>457</v>
      </c>
      <c r="J162" s="16" t="s">
        <v>319</v>
      </c>
      <c r="K162" s="17" t="s">
        <v>475</v>
      </c>
      <c r="L162" s="41">
        <v>1.2E-2</v>
      </c>
      <c r="M162" s="16">
        <v>2</v>
      </c>
      <c r="N162" s="16">
        <v>2</v>
      </c>
      <c r="O162" s="16">
        <f>2.2*2</f>
        <v>4.4000000000000004</v>
      </c>
      <c r="P162" s="16">
        <v>5.4</v>
      </c>
      <c r="Q162" s="16">
        <f>O161+O162+P162</f>
        <v>44.599999999999994</v>
      </c>
      <c r="R162" s="41">
        <f>P162/Q162</f>
        <v>0.12107623318385653</v>
      </c>
      <c r="S162" s="21">
        <v>0.2</v>
      </c>
      <c r="T162" s="16">
        <v>21</v>
      </c>
      <c r="U162" s="19">
        <f>(3600/T161)*N162</f>
        <v>342.85714285714283</v>
      </c>
      <c r="V162" s="16"/>
      <c r="W162" s="16"/>
      <c r="X162" s="16"/>
      <c r="Y162" s="16"/>
      <c r="Z162" s="16" t="s">
        <v>458</v>
      </c>
      <c r="AA162" s="16" t="s">
        <v>458</v>
      </c>
      <c r="AB162" s="16"/>
      <c r="AC162" s="16" t="s">
        <v>458</v>
      </c>
      <c r="AD162" s="16" t="s">
        <v>458</v>
      </c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75">
        <v>41698</v>
      </c>
    </row>
    <row r="163" spans="1:43" x14ac:dyDescent="0.2">
      <c r="A163" s="33" t="s">
        <v>733</v>
      </c>
      <c r="B163" s="9" t="s">
        <v>770</v>
      </c>
      <c r="C163" s="63"/>
      <c r="D163" s="39" t="s">
        <v>768</v>
      </c>
      <c r="E163" s="33" t="s">
        <v>811</v>
      </c>
      <c r="F163" s="40" t="s">
        <v>812</v>
      </c>
      <c r="G163" s="30" t="s">
        <v>732</v>
      </c>
      <c r="H163" s="15" t="s">
        <v>756</v>
      </c>
      <c r="I163" s="16" t="s">
        <v>457</v>
      </c>
      <c r="J163" s="16" t="s">
        <v>460</v>
      </c>
      <c r="K163" s="13" t="s">
        <v>460</v>
      </c>
      <c r="L163" s="16" t="s">
        <v>460</v>
      </c>
      <c r="M163" s="16">
        <v>2</v>
      </c>
      <c r="N163" s="16">
        <v>2</v>
      </c>
      <c r="O163" s="16">
        <f>1.3*2</f>
        <v>2.6</v>
      </c>
      <c r="P163" s="16">
        <v>2.4</v>
      </c>
      <c r="Q163" s="16">
        <f>O163+O164+P163</f>
        <v>7.6</v>
      </c>
      <c r="R163" s="41">
        <f>P163/Q163</f>
        <v>0.31578947368421051</v>
      </c>
      <c r="S163" s="21">
        <v>0.5</v>
      </c>
      <c r="T163" s="16">
        <v>15</v>
      </c>
      <c r="U163" s="16">
        <f>(3600/T163)*N164</f>
        <v>480</v>
      </c>
      <c r="V163" s="24" t="s">
        <v>458</v>
      </c>
      <c r="W163" s="24" t="s">
        <v>458</v>
      </c>
      <c r="X163" s="24" t="s">
        <v>458</v>
      </c>
      <c r="Y163" s="24" t="s">
        <v>458</v>
      </c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24" t="s">
        <v>458</v>
      </c>
      <c r="AL163" s="24" t="s">
        <v>458</v>
      </c>
      <c r="AM163" s="24" t="s">
        <v>458</v>
      </c>
      <c r="AN163" s="24" t="s">
        <v>458</v>
      </c>
      <c r="AO163" s="24" t="s">
        <v>458</v>
      </c>
      <c r="AP163" s="16"/>
      <c r="AQ163" s="75">
        <v>41698</v>
      </c>
    </row>
    <row r="164" spans="1:43" x14ac:dyDescent="0.2">
      <c r="A164" s="33" t="s">
        <v>733</v>
      </c>
      <c r="B164" s="9" t="s">
        <v>771</v>
      </c>
      <c r="C164" s="63"/>
      <c r="D164" s="39" t="s">
        <v>769</v>
      </c>
      <c r="E164" s="33" t="s">
        <v>811</v>
      </c>
      <c r="F164" s="40" t="s">
        <v>812</v>
      </c>
      <c r="G164" s="30" t="s">
        <v>732</v>
      </c>
      <c r="H164" s="15" t="s">
        <v>756</v>
      </c>
      <c r="I164" s="16" t="s">
        <v>457</v>
      </c>
      <c r="J164" s="16" t="s">
        <v>460</v>
      </c>
      <c r="K164" s="13" t="s">
        <v>460</v>
      </c>
      <c r="L164" s="16" t="s">
        <v>460</v>
      </c>
      <c r="M164" s="16">
        <v>2</v>
      </c>
      <c r="N164" s="16">
        <v>2</v>
      </c>
      <c r="O164" s="16">
        <f>1.3*2</f>
        <v>2.6</v>
      </c>
      <c r="P164" s="16">
        <v>2.4</v>
      </c>
      <c r="Q164" s="16">
        <f>O163+O164+P164</f>
        <v>7.6</v>
      </c>
      <c r="R164" s="41">
        <f>P164/Q164</f>
        <v>0.31578947368421051</v>
      </c>
      <c r="S164" s="21">
        <v>0.5</v>
      </c>
      <c r="T164" s="16">
        <v>15</v>
      </c>
      <c r="U164" s="16">
        <f>(3600/T164)*N165</f>
        <v>0</v>
      </c>
      <c r="V164" s="24" t="s">
        <v>458</v>
      </c>
      <c r="W164" s="24" t="s">
        <v>458</v>
      </c>
      <c r="X164" s="24" t="s">
        <v>458</v>
      </c>
      <c r="Y164" s="24" t="s">
        <v>458</v>
      </c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24" t="s">
        <v>458</v>
      </c>
      <c r="AL164" s="24" t="s">
        <v>458</v>
      </c>
      <c r="AM164" s="24" t="s">
        <v>458</v>
      </c>
      <c r="AN164" s="24" t="s">
        <v>458</v>
      </c>
      <c r="AO164" s="24" t="s">
        <v>458</v>
      </c>
      <c r="AP164" s="12"/>
      <c r="AQ164" s="75">
        <v>41698</v>
      </c>
    </row>
    <row r="165" spans="1:43" x14ac:dyDescent="0.2">
      <c r="A165" s="6"/>
      <c r="E165" s="6"/>
    </row>
    <row r="166" spans="1:43" x14ac:dyDescent="0.2">
      <c r="A166" s="6"/>
      <c r="E166" s="6"/>
    </row>
    <row r="167" spans="1:43" x14ac:dyDescent="0.2">
      <c r="A167" s="69" t="s">
        <v>458</v>
      </c>
      <c r="B167" s="85" t="s">
        <v>814</v>
      </c>
      <c r="C167" s="86"/>
      <c r="D167" s="86"/>
      <c r="E167" s="6"/>
    </row>
    <row r="168" spans="1:43" x14ac:dyDescent="0.2">
      <c r="A168" s="6"/>
      <c r="E168" s="6"/>
    </row>
    <row r="169" spans="1:43" x14ac:dyDescent="0.2">
      <c r="A169" s="44"/>
      <c r="B169" s="8" t="s">
        <v>815</v>
      </c>
      <c r="E169" s="6"/>
    </row>
    <row r="170" spans="1:43" x14ac:dyDescent="0.2">
      <c r="A170" s="6"/>
      <c r="E170" s="6"/>
    </row>
    <row r="171" spans="1:43" x14ac:dyDescent="0.2">
      <c r="A171" s="6"/>
      <c r="E171" s="6"/>
    </row>
    <row r="172" spans="1:43" x14ac:dyDescent="0.2">
      <c r="A172" s="6"/>
      <c r="E172" s="6"/>
    </row>
    <row r="173" spans="1:43" x14ac:dyDescent="0.2">
      <c r="A173" s="6"/>
      <c r="E173" s="6"/>
    </row>
    <row r="174" spans="1:43" x14ac:dyDescent="0.2">
      <c r="A174" s="6"/>
      <c r="E174" s="6"/>
    </row>
    <row r="175" spans="1:43" x14ac:dyDescent="0.2">
      <c r="A175" s="6"/>
      <c r="E175" s="6"/>
    </row>
    <row r="176" spans="1:43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</sheetData>
  <autoFilter ref="A4:AP164"/>
  <mergeCells count="44">
    <mergeCell ref="B167:D167"/>
    <mergeCell ref="AK4:AK5"/>
    <mergeCell ref="AL4:AL5"/>
    <mergeCell ref="H4:H5"/>
    <mergeCell ref="I4:I5"/>
    <mergeCell ref="J4:J5"/>
    <mergeCell ref="K4:K5"/>
    <mergeCell ref="L4:L5"/>
    <mergeCell ref="AF4:AF5"/>
    <mergeCell ref="AG4:AG5"/>
    <mergeCell ref="AH4:AH5"/>
    <mergeCell ref="AI4:AI5"/>
    <mergeCell ref="AJ4:AJ5"/>
    <mergeCell ref="AC53:AC54"/>
    <mergeCell ref="T4:T5"/>
    <mergeCell ref="U4:U5"/>
    <mergeCell ref="A2:D2"/>
    <mergeCell ref="A4:A5"/>
    <mergeCell ref="B4:B5"/>
    <mergeCell ref="D4:D5"/>
    <mergeCell ref="E4:E5"/>
    <mergeCell ref="F4:F5"/>
    <mergeCell ref="M4:N4"/>
    <mergeCell ref="O4:O5"/>
    <mergeCell ref="P4:P5"/>
    <mergeCell ref="Q4:Q5"/>
    <mergeCell ref="G4:G5"/>
    <mergeCell ref="V4:V5"/>
    <mergeCell ref="W4:W5"/>
    <mergeCell ref="X4:X5"/>
    <mergeCell ref="AM4:AM5"/>
    <mergeCell ref="Z4:Z5"/>
    <mergeCell ref="AA4:AA5"/>
    <mergeCell ref="AB4:AB5"/>
    <mergeCell ref="AC4:AC5"/>
    <mergeCell ref="AD4:AD5"/>
    <mergeCell ref="AE4:AE5"/>
    <mergeCell ref="R4:R5"/>
    <mergeCell ref="Y4:Y5"/>
    <mergeCell ref="AQ4:AQ5"/>
    <mergeCell ref="S4:S5"/>
    <mergeCell ref="AN4:AN5"/>
    <mergeCell ref="AO4:AO5"/>
    <mergeCell ref="AP4:AP5"/>
  </mergeCells>
  <dataValidations count="2">
    <dataValidation type="list" allowBlank="1" showInputMessage="1" showErrorMessage="1" sqref="D69">
      <formula1>Table175Field3</formula1>
    </dataValidation>
    <dataValidation type="list" allowBlank="1" showInputMessage="1" showErrorMessage="1" sqref="B69 B102">
      <formula1>Table175Field2</formula1>
    </dataValidation>
  </dataValidations>
  <pageMargins left="0.6" right="0.46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28-Feb -2014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injection</cp:lastModifiedBy>
  <cp:lastPrinted>2013-03-05T01:19:17Z</cp:lastPrinted>
  <dcterms:created xsi:type="dcterms:W3CDTF">2008-12-22T07:38:43Z</dcterms:created>
  <dcterms:modified xsi:type="dcterms:W3CDTF">2014-02-28T18:57:40Z</dcterms:modified>
</cp:coreProperties>
</file>